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bize-my.sharepoint.com/personal/frederique_moresi_tubize_be/Documents/transit/CPAS/2023/MB/Nouveau dossier/"/>
    </mc:Choice>
  </mc:AlternateContent>
  <xr:revisionPtr revIDLastSave="0" documentId="8_{0766C782-F2FA-4D7A-A626-8A9EC9461C19}" xr6:coauthVersionLast="47" xr6:coauthVersionMax="47" xr10:uidLastSave="{00000000-0000-0000-0000-000000000000}"/>
  <workbookProtection workbookAlgorithmName="SHA-512" workbookHashValue="DmoTGb/XKa4e/OnpwtGB9KmUhZYgOz2s+GcrSzgq+9Rz+AM/7d2UMNIvl7S3sy65AvtP/2GS/tZJwW5HedCWgw==" workbookSaltValue="t4AtLEqMHzOUk8AwZOXg2A==" workbookSpinCount="100000" lockStructure="1"/>
  <bookViews>
    <workbookView xWindow="-120" yWindow="-120" windowWidth="29040" windowHeight="15720" tabRatio="835" firstSheet="2" activeTab="8" xr2:uid="{00000000-000D-0000-FFFF-FFFF00000000}"/>
  </bookViews>
  <sheets>
    <sheet name="Présentation" sheetId="1" r:id="rId1"/>
    <sheet name="Coefficients index RO" sheetId="2" r:id="rId2"/>
    <sheet name="Evol RO propres" sheetId="3" r:id="rId3"/>
    <sheet name="Coefficients index DO" sheetId="4" r:id="rId4"/>
    <sheet name="Evol DO propres" sheetId="5" r:id="rId5"/>
    <sheet name="Récapitulatif ordinaire" sheetId="6" r:id="rId6"/>
    <sheet name="CNAS CNRS CPAS" sheetId="7" r:id="rId7"/>
    <sheet name="Evol Extraordinaire" sheetId="8" r:id="rId8"/>
    <sheet name="Récapitulatif extraordinaire" sheetId="9" r:id="rId9"/>
    <sheet name="Evolution emprunts" sheetId="10" r:id="rId10"/>
    <sheet name="Synthèse" sheetId="11" r:id="rId11"/>
    <sheet name="Evol nouveaux emprunts" sheetId="12" r:id="rId12"/>
  </sheets>
  <externalReferences>
    <externalReference r:id="rId13"/>
    <externalReference r:id="rId14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11" i="5" l="1"/>
  <c r="I11" i="5"/>
  <c r="I27" i="3" l="1"/>
  <c r="G34" i="7" l="1"/>
  <c r="G35" i="7" s="1"/>
  <c r="G36" i="7" s="1"/>
  <c r="E34" i="7"/>
  <c r="D34" i="7"/>
  <c r="D35" i="7" s="1"/>
  <c r="D36" i="7" s="1"/>
  <c r="C34" i="7"/>
  <c r="B34" i="7"/>
  <c r="C35" i="7" s="1"/>
  <c r="C36" i="7" s="1"/>
  <c r="G29" i="7"/>
  <c r="G30" i="7" s="1"/>
  <c r="G31" i="7" s="1"/>
  <c r="E29" i="7"/>
  <c r="D29" i="7"/>
  <c r="C29" i="7"/>
  <c r="B29" i="7"/>
  <c r="D22" i="7"/>
  <c r="D25" i="7" s="1"/>
  <c r="C22" i="7"/>
  <c r="C25" i="7" s="1"/>
  <c r="B22" i="7"/>
  <c r="B25" i="7" s="1"/>
  <c r="G17" i="7"/>
  <c r="E17" i="7"/>
  <c r="D17" i="7"/>
  <c r="C17" i="7"/>
  <c r="B17" i="7"/>
  <c r="E13" i="7"/>
  <c r="E14" i="7" s="1"/>
  <c r="D13" i="7"/>
  <c r="D14" i="7" s="1"/>
  <c r="C13" i="7"/>
  <c r="C14" i="7" s="1"/>
  <c r="G12" i="7"/>
  <c r="G13" i="7" s="1"/>
  <c r="G14" i="7" s="1"/>
  <c r="E12" i="7"/>
  <c r="G22" i="7"/>
  <c r="E4" i="7"/>
  <c r="I46" i="6"/>
  <c r="M41" i="6"/>
  <c r="L41" i="6"/>
  <c r="K41" i="6"/>
  <c r="J41" i="6"/>
  <c r="I41" i="6"/>
  <c r="M32" i="6"/>
  <c r="L32" i="6"/>
  <c r="L33" i="6" s="1"/>
  <c r="K32" i="6"/>
  <c r="J32" i="6"/>
  <c r="I32" i="6"/>
  <c r="M24" i="6"/>
  <c r="L24" i="6"/>
  <c r="K24" i="6"/>
  <c r="K33" i="6" s="1"/>
  <c r="J24" i="6"/>
  <c r="J33" i="6" s="1"/>
  <c r="I24" i="6"/>
  <c r="I33" i="6" s="1"/>
  <c r="J16" i="6"/>
  <c r="M12" i="6"/>
  <c r="L12" i="6"/>
  <c r="K12" i="6"/>
  <c r="J12" i="6"/>
  <c r="I12" i="6"/>
  <c r="M10" i="6"/>
  <c r="M16" i="6" s="1"/>
  <c r="L10" i="6"/>
  <c r="L16" i="6" s="1"/>
  <c r="K10" i="6"/>
  <c r="J10" i="6"/>
  <c r="I10" i="6"/>
  <c r="M6" i="6"/>
  <c r="M36" i="6" s="1"/>
  <c r="L6" i="6"/>
  <c r="L36" i="6" s="1"/>
  <c r="K6" i="6"/>
  <c r="J6" i="6"/>
  <c r="J36" i="6" s="1"/>
  <c r="I6" i="6"/>
  <c r="I36" i="6" s="1"/>
  <c r="M5" i="6"/>
  <c r="M7" i="6" s="1"/>
  <c r="L5" i="6"/>
  <c r="K5" i="6"/>
  <c r="J5" i="6"/>
  <c r="J35" i="6" s="1"/>
  <c r="I5" i="6"/>
  <c r="I35" i="6" s="1"/>
  <c r="O95" i="5"/>
  <c r="N95" i="5"/>
  <c r="M95" i="5"/>
  <c r="L95" i="5"/>
  <c r="K95" i="5"/>
  <c r="O91" i="5"/>
  <c r="N91" i="5"/>
  <c r="M91" i="5"/>
  <c r="L91" i="5"/>
  <c r="K91" i="5"/>
  <c r="O90" i="5"/>
  <c r="N90" i="5"/>
  <c r="M90" i="5"/>
  <c r="L90" i="5"/>
  <c r="K90" i="5"/>
  <c r="O89" i="5"/>
  <c r="N89" i="5"/>
  <c r="M89" i="5"/>
  <c r="L89" i="5"/>
  <c r="K89" i="5"/>
  <c r="O73" i="5"/>
  <c r="N73" i="5"/>
  <c r="M73" i="5"/>
  <c r="L73" i="5"/>
  <c r="K73" i="5"/>
  <c r="O49" i="5"/>
  <c r="N49" i="5"/>
  <c r="M49" i="5"/>
  <c r="L49" i="5"/>
  <c r="K49" i="5"/>
  <c r="O11" i="5"/>
  <c r="N11" i="5"/>
  <c r="M11" i="5"/>
  <c r="L11" i="5"/>
  <c r="O6" i="5"/>
  <c r="N6" i="5"/>
  <c r="M6" i="5"/>
  <c r="L6" i="5"/>
  <c r="K6" i="5"/>
  <c r="K20" i="5" s="1"/>
  <c r="J13" i="5"/>
  <c r="O65" i="3"/>
  <c r="N65" i="3"/>
  <c r="M65" i="3"/>
  <c r="L65" i="3"/>
  <c r="K65" i="3"/>
  <c r="K59" i="3"/>
  <c r="L59" i="3" s="1"/>
  <c r="M59" i="3" s="1"/>
  <c r="N59" i="3" s="1"/>
  <c r="O59" i="3" s="1"/>
  <c r="K58" i="3"/>
  <c r="L58" i="3" s="1"/>
  <c r="M58" i="3" s="1"/>
  <c r="N58" i="3" s="1"/>
  <c r="O58" i="3" s="1"/>
  <c r="K57" i="3"/>
  <c r="L57" i="3" s="1"/>
  <c r="M57" i="3" s="1"/>
  <c r="N57" i="3" s="1"/>
  <c r="O57" i="3" s="1"/>
  <c r="K56" i="3"/>
  <c r="L56" i="3" s="1"/>
  <c r="M56" i="3" s="1"/>
  <c r="N56" i="3" s="1"/>
  <c r="O56" i="3" s="1"/>
  <c r="K55" i="3"/>
  <c r="L54" i="3"/>
  <c r="J23" i="3"/>
  <c r="K36" i="6" l="1"/>
  <c r="B15" i="7"/>
  <c r="G18" i="7"/>
  <c r="G19" i="7" s="1"/>
  <c r="I37" i="6"/>
  <c r="L20" i="5"/>
  <c r="L92" i="5" s="1"/>
  <c r="L96" i="5" s="1"/>
  <c r="K35" i="6"/>
  <c r="K37" i="6" s="1"/>
  <c r="I7" i="6"/>
  <c r="M20" i="5"/>
  <c r="L7" i="6"/>
  <c r="K16" i="6"/>
  <c r="M33" i="6"/>
  <c r="E7" i="7"/>
  <c r="G6" i="7"/>
  <c r="N20" i="5"/>
  <c r="N92" i="5" s="1"/>
  <c r="N96" i="5" s="1"/>
  <c r="M35" i="6"/>
  <c r="M37" i="6" s="1"/>
  <c r="I16" i="6"/>
  <c r="C18" i="7"/>
  <c r="C19" i="7" s="1"/>
  <c r="O20" i="5"/>
  <c r="D30" i="7"/>
  <c r="D31" i="7" s="1"/>
  <c r="O92" i="5"/>
  <c r="O96" i="5" s="1"/>
  <c r="M92" i="5"/>
  <c r="M96" i="5" s="1"/>
  <c r="K92" i="5"/>
  <c r="K96" i="5" s="1"/>
  <c r="G25" i="7"/>
  <c r="D18" i="7"/>
  <c r="D19" i="7" s="1"/>
  <c r="C24" i="7"/>
  <c r="E35" i="7"/>
  <c r="E36" i="7" s="1"/>
  <c r="B37" i="7" s="1"/>
  <c r="E6" i="7"/>
  <c r="E18" i="7"/>
  <c r="E19" i="7" s="1"/>
  <c r="B20" i="7" s="1"/>
  <c r="E22" i="7"/>
  <c r="G24" i="7" s="1"/>
  <c r="D24" i="7"/>
  <c r="C30" i="7"/>
  <c r="C31" i="7" s="1"/>
  <c r="G7" i="7"/>
  <c r="E30" i="7"/>
  <c r="E31" i="7" s="1"/>
  <c r="J37" i="6"/>
  <c r="J7" i="6"/>
  <c r="K7" i="6"/>
  <c r="L35" i="6"/>
  <c r="L37" i="6" s="1"/>
  <c r="L55" i="3"/>
  <c r="M55" i="3" s="1"/>
  <c r="N55" i="3" s="1"/>
  <c r="O55" i="3" s="1"/>
  <c r="M54" i="3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B3" i="10"/>
  <c r="E24" i="7" l="1"/>
  <c r="E25" i="7"/>
  <c r="B32" i="7"/>
  <c r="N54" i="3"/>
  <c r="G1" i="7"/>
  <c r="F1" i="7"/>
  <c r="E1" i="7"/>
  <c r="D1" i="7"/>
  <c r="C1" i="7"/>
  <c r="B1" i="7"/>
  <c r="G5" i="12"/>
  <c r="H46" i="12" s="1"/>
  <c r="H21" i="11"/>
  <c r="G21" i="11"/>
  <c r="F21" i="11"/>
  <c r="E21" i="11"/>
  <c r="D21" i="11"/>
  <c r="C21" i="11"/>
  <c r="H20" i="11"/>
  <c r="G20" i="11"/>
  <c r="F20" i="11"/>
  <c r="E20" i="11"/>
  <c r="D20" i="11"/>
  <c r="C20" i="11"/>
  <c r="H19" i="11"/>
  <c r="G19" i="11"/>
  <c r="F19" i="11"/>
  <c r="E19" i="11"/>
  <c r="D19" i="11"/>
  <c r="C19" i="11"/>
  <c r="H12" i="11"/>
  <c r="G12" i="11"/>
  <c r="F12" i="11"/>
  <c r="E12" i="11"/>
  <c r="D12" i="11"/>
  <c r="C12" i="11"/>
  <c r="H11" i="11"/>
  <c r="G11" i="11"/>
  <c r="F11" i="11"/>
  <c r="E11" i="11"/>
  <c r="D11" i="11"/>
  <c r="C11" i="11"/>
  <c r="H10" i="11"/>
  <c r="G10" i="11"/>
  <c r="F10" i="11"/>
  <c r="E10" i="11"/>
  <c r="D10" i="11"/>
  <c r="C10" i="11"/>
  <c r="H9" i="11"/>
  <c r="G9" i="11"/>
  <c r="F9" i="11"/>
  <c r="E9" i="11"/>
  <c r="D9" i="11"/>
  <c r="C9" i="11"/>
  <c r="I7" i="11"/>
  <c r="B4" i="11"/>
  <c r="A4" i="11"/>
  <c r="B3" i="11"/>
  <c r="A3" i="11"/>
  <c r="F2" i="11"/>
  <c r="E2" i="11"/>
  <c r="D2" i="11"/>
  <c r="B2" i="11"/>
  <c r="A2" i="11"/>
  <c r="F1" i="10"/>
  <c r="I1" i="10" s="1"/>
  <c r="L1" i="10" s="1"/>
  <c r="O1" i="10" s="1"/>
  <c r="R1" i="10" s="1"/>
  <c r="M30" i="9"/>
  <c r="L30" i="9"/>
  <c r="K30" i="9"/>
  <c r="J30" i="9"/>
  <c r="I30" i="9"/>
  <c r="H30" i="9"/>
  <c r="G30" i="9"/>
  <c r="F30" i="9"/>
  <c r="E30" i="9"/>
  <c r="D30" i="9"/>
  <c r="C30" i="9"/>
  <c r="M27" i="9"/>
  <c r="L27" i="9"/>
  <c r="K27" i="9"/>
  <c r="J27" i="9"/>
  <c r="I27" i="9"/>
  <c r="H27" i="9"/>
  <c r="G27" i="9"/>
  <c r="F27" i="9"/>
  <c r="E27" i="9"/>
  <c r="D27" i="9"/>
  <c r="C27" i="9"/>
  <c r="I25" i="9"/>
  <c r="J25" i="9" s="1"/>
  <c r="K25" i="9" s="1"/>
  <c r="L25" i="9" s="1"/>
  <c r="M25" i="9" s="1"/>
  <c r="I24" i="9"/>
  <c r="J24" i="9" s="1"/>
  <c r="K24" i="9" s="1"/>
  <c r="L24" i="9" s="1"/>
  <c r="M24" i="9" s="1"/>
  <c r="I23" i="9"/>
  <c r="J23" i="9" s="1"/>
  <c r="K23" i="9" s="1"/>
  <c r="L23" i="9" s="1"/>
  <c r="M23" i="9" s="1"/>
  <c r="I22" i="9"/>
  <c r="J22" i="9" s="1"/>
  <c r="H20" i="9"/>
  <c r="G20" i="9"/>
  <c r="F20" i="9"/>
  <c r="E20" i="9"/>
  <c r="D20" i="9"/>
  <c r="C20" i="9"/>
  <c r="I19" i="9"/>
  <c r="J19" i="9" s="1"/>
  <c r="K19" i="9" s="1"/>
  <c r="L19" i="9" s="1"/>
  <c r="M19" i="9" s="1"/>
  <c r="I18" i="9"/>
  <c r="J18" i="9" s="1"/>
  <c r="K18" i="9" s="1"/>
  <c r="I17" i="9"/>
  <c r="J17" i="9" s="1"/>
  <c r="K17" i="9" s="1"/>
  <c r="L17" i="9" s="1"/>
  <c r="M17" i="9" s="1"/>
  <c r="I16" i="9"/>
  <c r="H14" i="9"/>
  <c r="G14" i="9"/>
  <c r="F14" i="9"/>
  <c r="E14" i="9"/>
  <c r="D14" i="9"/>
  <c r="C14" i="9"/>
  <c r="H12" i="9"/>
  <c r="G12" i="9"/>
  <c r="F12" i="9"/>
  <c r="E12" i="9"/>
  <c r="D12" i="9"/>
  <c r="C12" i="9"/>
  <c r="I10" i="9"/>
  <c r="J10" i="9" s="1"/>
  <c r="K10" i="9" s="1"/>
  <c r="L10" i="9" s="1"/>
  <c r="M10" i="9" s="1"/>
  <c r="I9" i="9"/>
  <c r="J9" i="9" s="1"/>
  <c r="K9" i="9" s="1"/>
  <c r="L9" i="9" s="1"/>
  <c r="M9" i="9" s="1"/>
  <c r="I8" i="9"/>
  <c r="H7" i="9"/>
  <c r="G7" i="9"/>
  <c r="F7" i="9"/>
  <c r="E7" i="9"/>
  <c r="D7" i="9"/>
  <c r="C7" i="9"/>
  <c r="I5" i="9"/>
  <c r="J5" i="9" s="1"/>
  <c r="K5" i="9" s="1"/>
  <c r="L5" i="9" s="1"/>
  <c r="M5" i="9" s="1"/>
  <c r="I4" i="9"/>
  <c r="J4" i="9" s="1"/>
  <c r="K4" i="9" s="1"/>
  <c r="L4" i="9" s="1"/>
  <c r="M4" i="9" s="1"/>
  <c r="I3" i="9"/>
  <c r="J3" i="9" s="1"/>
  <c r="M2" i="9"/>
  <c r="L2" i="9"/>
  <c r="K2" i="9"/>
  <c r="J2" i="9"/>
  <c r="I2" i="9"/>
  <c r="H1" i="9"/>
  <c r="G1" i="9"/>
  <c r="F1" i="9"/>
  <c r="E1" i="9"/>
  <c r="D1" i="9"/>
  <c r="C1" i="9"/>
  <c r="L30" i="8"/>
  <c r="K30" i="8"/>
  <c r="J30" i="8"/>
  <c r="I30" i="8"/>
  <c r="H30" i="8"/>
  <c r="G30" i="8"/>
  <c r="F30" i="8"/>
  <c r="E30" i="8"/>
  <c r="D30" i="8"/>
  <c r="C30" i="8"/>
  <c r="L27" i="8"/>
  <c r="K27" i="8"/>
  <c r="J27" i="8"/>
  <c r="I27" i="8"/>
  <c r="H27" i="8"/>
  <c r="G27" i="8"/>
  <c r="F27" i="8"/>
  <c r="E27" i="8"/>
  <c r="D27" i="8"/>
  <c r="C27" i="8"/>
  <c r="H2" i="8"/>
  <c r="D2" i="8"/>
  <c r="I2" i="8" s="1"/>
  <c r="H41" i="6"/>
  <c r="G41" i="6"/>
  <c r="F41" i="6"/>
  <c r="E41" i="6"/>
  <c r="D41" i="6"/>
  <c r="C41" i="6"/>
  <c r="H32" i="6"/>
  <c r="G32" i="6"/>
  <c r="F32" i="6"/>
  <c r="E32" i="6"/>
  <c r="D32" i="6"/>
  <c r="C32" i="6"/>
  <c r="H24" i="6"/>
  <c r="G24" i="6"/>
  <c r="F24" i="6"/>
  <c r="E24" i="6"/>
  <c r="D24" i="6"/>
  <c r="C24" i="6"/>
  <c r="H12" i="6"/>
  <c r="G12" i="6"/>
  <c r="F12" i="6"/>
  <c r="E12" i="6"/>
  <c r="D12" i="6"/>
  <c r="C12" i="6"/>
  <c r="H10" i="6"/>
  <c r="G10" i="6"/>
  <c r="F10" i="6"/>
  <c r="E10" i="6"/>
  <c r="D10" i="6"/>
  <c r="C10" i="6"/>
  <c r="M2" i="6"/>
  <c r="L2" i="6"/>
  <c r="K2" i="6"/>
  <c r="J2" i="6"/>
  <c r="I2" i="6"/>
  <c r="H1" i="6"/>
  <c r="G1" i="6"/>
  <c r="F1" i="6"/>
  <c r="E1" i="6"/>
  <c r="D1" i="6"/>
  <c r="C1" i="6"/>
  <c r="I94" i="5"/>
  <c r="H94" i="5"/>
  <c r="G94" i="5"/>
  <c r="F94" i="5"/>
  <c r="E94" i="5"/>
  <c r="D94" i="5"/>
  <c r="I92" i="5"/>
  <c r="H92" i="5"/>
  <c r="G92" i="5"/>
  <c r="F92" i="5"/>
  <c r="F96" i="5" s="1"/>
  <c r="E6" i="6" s="1"/>
  <c r="E92" i="5"/>
  <c r="E96" i="5" s="1"/>
  <c r="D6" i="6" s="1"/>
  <c r="D92" i="5"/>
  <c r="J89" i="5"/>
  <c r="I88" i="5"/>
  <c r="H88" i="5"/>
  <c r="G88" i="5"/>
  <c r="F88" i="5"/>
  <c r="E88" i="5"/>
  <c r="D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3" i="5"/>
  <c r="I72" i="5"/>
  <c r="H72" i="5"/>
  <c r="G72" i="5"/>
  <c r="F72" i="5"/>
  <c r="E72" i="5"/>
  <c r="D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49" i="5"/>
  <c r="I48" i="5"/>
  <c r="H48" i="5"/>
  <c r="G48" i="5"/>
  <c r="F48" i="5"/>
  <c r="E48" i="5"/>
  <c r="D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0" i="5"/>
  <c r="H19" i="5"/>
  <c r="G19" i="5"/>
  <c r="F19" i="5"/>
  <c r="E19" i="5"/>
  <c r="D19" i="5"/>
  <c r="J18" i="5"/>
  <c r="J17" i="5"/>
  <c r="J16" i="5"/>
  <c r="J15" i="5"/>
  <c r="J14" i="5"/>
  <c r="J11" i="5"/>
  <c r="J10" i="5"/>
  <c r="J9" i="5"/>
  <c r="J8" i="5"/>
  <c r="J7" i="5"/>
  <c r="J6" i="5"/>
  <c r="J5" i="5"/>
  <c r="J4" i="5"/>
  <c r="O2" i="5"/>
  <c r="M8" i="11" s="1"/>
  <c r="M18" i="11" s="1"/>
  <c r="M49" i="11" s="1"/>
  <c r="N2" i="5"/>
  <c r="L8" i="11" s="1"/>
  <c r="L18" i="11" s="1"/>
  <c r="L49" i="11" s="1"/>
  <c r="M2" i="5"/>
  <c r="K8" i="11" s="1"/>
  <c r="K18" i="11" s="1"/>
  <c r="K49" i="11" s="1"/>
  <c r="L2" i="5"/>
  <c r="J8" i="11" s="1"/>
  <c r="J18" i="11" s="1"/>
  <c r="J49" i="11" s="1"/>
  <c r="K2" i="5"/>
  <c r="I8" i="11" s="1"/>
  <c r="I18" i="11" s="1"/>
  <c r="I49" i="11" s="1"/>
  <c r="I1" i="5"/>
  <c r="H8" i="11" s="1"/>
  <c r="H18" i="11" s="1"/>
  <c r="H49" i="11" s="1"/>
  <c r="H1" i="5"/>
  <c r="G8" i="11" s="1"/>
  <c r="G18" i="11" s="1"/>
  <c r="G49" i="11" s="1"/>
  <c r="G1" i="5"/>
  <c r="F8" i="11" s="1"/>
  <c r="F18" i="11" s="1"/>
  <c r="F49" i="11" s="1"/>
  <c r="F1" i="5"/>
  <c r="E8" i="11" s="1"/>
  <c r="E18" i="11" s="1"/>
  <c r="E49" i="11" s="1"/>
  <c r="E1" i="5"/>
  <c r="D8" i="11" s="1"/>
  <c r="D18" i="11" s="1"/>
  <c r="D49" i="11" s="1"/>
  <c r="D1" i="5"/>
  <c r="C8" i="11" s="1"/>
  <c r="C18" i="11" s="1"/>
  <c r="C49" i="11" s="1"/>
  <c r="D2" i="4"/>
  <c r="I65" i="3"/>
  <c r="H65" i="3"/>
  <c r="G65" i="3"/>
  <c r="F65" i="3"/>
  <c r="E65" i="3"/>
  <c r="D65" i="3"/>
  <c r="I62" i="3"/>
  <c r="H62" i="3"/>
  <c r="G62" i="3"/>
  <c r="F62" i="3"/>
  <c r="E62" i="3"/>
  <c r="D62" i="3"/>
  <c r="J61" i="3"/>
  <c r="I60" i="3"/>
  <c r="K60" i="3" s="1"/>
  <c r="H60" i="3"/>
  <c r="G60" i="3"/>
  <c r="F60" i="3"/>
  <c r="E60" i="3"/>
  <c r="D60" i="3"/>
  <c r="J59" i="3"/>
  <c r="J58" i="3"/>
  <c r="J57" i="3"/>
  <c r="J56" i="3"/>
  <c r="J55" i="3"/>
  <c r="J54" i="3"/>
  <c r="H51" i="3"/>
  <c r="G51" i="3"/>
  <c r="F51" i="3"/>
  <c r="E51" i="3"/>
  <c r="D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2" i="3"/>
  <c r="J20" i="3"/>
  <c r="I19" i="3"/>
  <c r="H19" i="3"/>
  <c r="G19" i="3"/>
  <c r="F19" i="3"/>
  <c r="E19" i="3"/>
  <c r="D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O2" i="3"/>
  <c r="N2" i="3"/>
  <c r="M2" i="3"/>
  <c r="L2" i="3"/>
  <c r="K2" i="3"/>
  <c r="I1" i="3"/>
  <c r="H1" i="3"/>
  <c r="G1" i="3"/>
  <c r="F1" i="3"/>
  <c r="E1" i="3"/>
  <c r="D1" i="3"/>
  <c r="D3" i="2"/>
  <c r="I3" i="2" s="1"/>
  <c r="E2" i="8" l="1"/>
  <c r="J2" i="8" s="1"/>
  <c r="H33" i="9"/>
  <c r="F22" i="11"/>
  <c r="L60" i="3"/>
  <c r="K61" i="3"/>
  <c r="K62" i="3" s="1"/>
  <c r="K66" i="3" s="1"/>
  <c r="C32" i="9"/>
  <c r="O54" i="3"/>
  <c r="J20" i="9"/>
  <c r="H26" i="9"/>
  <c r="I14" i="9"/>
  <c r="J16" i="9"/>
  <c r="I12" i="9"/>
  <c r="H13" i="9"/>
  <c r="J7" i="9"/>
  <c r="K3" i="9"/>
  <c r="L3" i="9" s="1"/>
  <c r="G33" i="9"/>
  <c r="G32" i="9"/>
  <c r="G34" i="9" s="1"/>
  <c r="G26" i="9"/>
  <c r="F33" i="9"/>
  <c r="F32" i="9"/>
  <c r="F26" i="9"/>
  <c r="E32" i="9"/>
  <c r="E33" i="9"/>
  <c r="E26" i="9"/>
  <c r="D32" i="9"/>
  <c r="D33" i="9"/>
  <c r="D26" i="9"/>
  <c r="D34" i="9"/>
  <c r="C33" i="9"/>
  <c r="C26" i="9"/>
  <c r="C34" i="9"/>
  <c r="H33" i="6"/>
  <c r="H16" i="6"/>
  <c r="G16" i="6"/>
  <c r="F33" i="6"/>
  <c r="F16" i="6"/>
  <c r="E33" i="6"/>
  <c r="E36" i="6"/>
  <c r="E16" i="6"/>
  <c r="D33" i="6"/>
  <c r="D36" i="6"/>
  <c r="D16" i="6"/>
  <c r="C33" i="6"/>
  <c r="C16" i="6"/>
  <c r="H13" i="11"/>
  <c r="I96" i="5"/>
  <c r="H6" i="6" s="1"/>
  <c r="H36" i="6" s="1"/>
  <c r="H96" i="5"/>
  <c r="G6" i="6" s="1"/>
  <c r="G36" i="6" s="1"/>
  <c r="G13" i="11"/>
  <c r="F13" i="11"/>
  <c r="E13" i="11"/>
  <c r="D13" i="11"/>
  <c r="C13" i="11"/>
  <c r="J92" i="5"/>
  <c r="D96" i="5"/>
  <c r="C6" i="6" s="1"/>
  <c r="C36" i="6" s="1"/>
  <c r="J65" i="3"/>
  <c r="I66" i="3"/>
  <c r="I21" i="11"/>
  <c r="J60" i="3"/>
  <c r="H22" i="11"/>
  <c r="H66" i="3"/>
  <c r="G5" i="6" s="1"/>
  <c r="G35" i="6" s="1"/>
  <c r="G22" i="11"/>
  <c r="G66" i="3"/>
  <c r="F5" i="6" s="1"/>
  <c r="F35" i="6" s="1"/>
  <c r="F66" i="3"/>
  <c r="E5" i="6" s="1"/>
  <c r="E7" i="6" s="1"/>
  <c r="E50" i="11" s="1"/>
  <c r="E22" i="11"/>
  <c r="E66" i="3"/>
  <c r="D5" i="6" s="1"/>
  <c r="D35" i="6" s="1"/>
  <c r="D37" i="6" s="1"/>
  <c r="D22" i="11"/>
  <c r="D66" i="3"/>
  <c r="C5" i="6" s="1"/>
  <c r="C22" i="11"/>
  <c r="J62" i="3"/>
  <c r="J19" i="3"/>
  <c r="J11" i="11"/>
  <c r="K11" i="11"/>
  <c r="J19" i="5"/>
  <c r="I9" i="11"/>
  <c r="C35" i="6"/>
  <c r="J10" i="11"/>
  <c r="E3" i="2"/>
  <c r="I20" i="11"/>
  <c r="N3" i="2"/>
  <c r="I2" i="4"/>
  <c r="N2" i="4" s="1"/>
  <c r="O2" i="4" s="1"/>
  <c r="P2" i="4" s="1"/>
  <c r="Q2" i="4" s="1"/>
  <c r="R2" i="4" s="1"/>
  <c r="E2" i="4"/>
  <c r="H5" i="6"/>
  <c r="J66" i="3"/>
  <c r="J51" i="3"/>
  <c r="I10" i="11"/>
  <c r="I11" i="11"/>
  <c r="J48" i="5"/>
  <c r="J72" i="5"/>
  <c r="J88" i="5"/>
  <c r="G96" i="5"/>
  <c r="F6" i="6" s="1"/>
  <c r="F36" i="6" s="1"/>
  <c r="G33" i="6"/>
  <c r="F34" i="9"/>
  <c r="L18" i="9"/>
  <c r="M18" i="9" s="1"/>
  <c r="F2" i="8"/>
  <c r="H32" i="9"/>
  <c r="H34" i="9" s="1"/>
  <c r="H10" i="12"/>
  <c r="G19" i="12"/>
  <c r="H24" i="12"/>
  <c r="G28" i="12"/>
  <c r="G33" i="12"/>
  <c r="H42" i="12"/>
  <c r="G51" i="12"/>
  <c r="J8" i="9"/>
  <c r="C13" i="9"/>
  <c r="H14" i="12"/>
  <c r="G23" i="12"/>
  <c r="H28" i="12"/>
  <c r="G32" i="12"/>
  <c r="G37" i="12"/>
  <c r="D13" i="9"/>
  <c r="H51" i="12"/>
  <c r="H47" i="12"/>
  <c r="H43" i="12"/>
  <c r="H39" i="12"/>
  <c r="H35" i="12"/>
  <c r="H31" i="12"/>
  <c r="H27" i="12"/>
  <c r="H23" i="12"/>
  <c r="H19" i="12"/>
  <c r="H15" i="12"/>
  <c r="H11" i="12"/>
  <c r="H7" i="12"/>
  <c r="G50" i="12"/>
  <c r="G46" i="12"/>
  <c r="G42" i="12"/>
  <c r="G38" i="12"/>
  <c r="G34" i="12"/>
  <c r="G30" i="12"/>
  <c r="G26" i="12"/>
  <c r="G22" i="12"/>
  <c r="G18" i="12"/>
  <c r="G14" i="12"/>
  <c r="G10" i="12"/>
  <c r="H49" i="12"/>
  <c r="H45" i="12"/>
  <c r="H41" i="12"/>
  <c r="H37" i="12"/>
  <c r="H33" i="12"/>
  <c r="H29" i="12"/>
  <c r="H25" i="12"/>
  <c r="H21" i="12"/>
  <c r="H17" i="12"/>
  <c r="H13" i="12"/>
  <c r="H9" i="12"/>
  <c r="G9" i="12"/>
  <c r="H18" i="12"/>
  <c r="G27" i="12"/>
  <c r="H32" i="12"/>
  <c r="G36" i="12"/>
  <c r="G41" i="12"/>
  <c r="H50" i="12"/>
  <c r="I7" i="9"/>
  <c r="E13" i="9"/>
  <c r="I5" i="12"/>
  <c r="G8" i="12"/>
  <c r="G13" i="12"/>
  <c r="H22" i="12"/>
  <c r="G31" i="12"/>
  <c r="H36" i="12"/>
  <c r="G40" i="12"/>
  <c r="G45" i="12"/>
  <c r="F13" i="9"/>
  <c r="K22" i="9"/>
  <c r="H8" i="12"/>
  <c r="G12" i="12"/>
  <c r="G17" i="12"/>
  <c r="H26" i="12"/>
  <c r="G35" i="12"/>
  <c r="H40" i="12"/>
  <c r="G44" i="12"/>
  <c r="G49" i="12"/>
  <c r="G13" i="9"/>
  <c r="G7" i="12"/>
  <c r="H12" i="12"/>
  <c r="G16" i="12"/>
  <c r="G21" i="12"/>
  <c r="H30" i="12"/>
  <c r="G39" i="12"/>
  <c r="H44" i="12"/>
  <c r="G48" i="12"/>
  <c r="I20" i="9"/>
  <c r="I33" i="9" s="1"/>
  <c r="G11" i="12"/>
  <c r="H16" i="12"/>
  <c r="G20" i="12"/>
  <c r="G25" i="12"/>
  <c r="H34" i="12"/>
  <c r="G43" i="12"/>
  <c r="H48" i="12"/>
  <c r="G52" i="12"/>
  <c r="G15" i="12"/>
  <c r="H20" i="12"/>
  <c r="G24" i="12"/>
  <c r="G29" i="12"/>
  <c r="H38" i="12"/>
  <c r="G47" i="12"/>
  <c r="H52" i="12"/>
  <c r="K7" i="9" l="1"/>
  <c r="M60" i="3"/>
  <c r="L61" i="3"/>
  <c r="L62" i="3" s="1"/>
  <c r="L66" i="3" s="1"/>
  <c r="J21" i="11"/>
  <c r="J14" i="9"/>
  <c r="K16" i="9"/>
  <c r="E34" i="9"/>
  <c r="G37" i="6"/>
  <c r="G7" i="6"/>
  <c r="G50" i="11" s="1"/>
  <c r="C37" i="6"/>
  <c r="C7" i="6"/>
  <c r="C50" i="11" s="1"/>
  <c r="E35" i="6"/>
  <c r="E37" i="6" s="1"/>
  <c r="D7" i="6"/>
  <c r="D50" i="11" s="1"/>
  <c r="J12" i="9"/>
  <c r="K8" i="9"/>
  <c r="I13" i="9"/>
  <c r="I32" i="9"/>
  <c r="I34" i="9" s="1"/>
  <c r="F37" i="6"/>
  <c r="K10" i="11"/>
  <c r="L7" i="9"/>
  <c r="M3" i="9"/>
  <c r="M7" i="9" s="1"/>
  <c r="I19" i="11"/>
  <c r="I22" i="11" s="1"/>
  <c r="G3" i="12"/>
  <c r="K2" i="8"/>
  <c r="G2" i="8"/>
  <c r="L2" i="8" s="1"/>
  <c r="J2" i="4"/>
  <c r="F2" i="4"/>
  <c r="J20" i="11"/>
  <c r="H7" i="6"/>
  <c r="H50" i="11" s="1"/>
  <c r="H35" i="6"/>
  <c r="H37" i="6" s="1"/>
  <c r="L22" i="9"/>
  <c r="K20" i="9"/>
  <c r="F3" i="2"/>
  <c r="J3" i="2"/>
  <c r="O3" i="2"/>
  <c r="J50" i="12"/>
  <c r="J46" i="12"/>
  <c r="J42" i="12"/>
  <c r="J38" i="12"/>
  <c r="J34" i="12"/>
  <c r="J30" i="12"/>
  <c r="J26" i="12"/>
  <c r="J22" i="12"/>
  <c r="J18" i="12"/>
  <c r="J14" i="12"/>
  <c r="J10" i="12"/>
  <c r="I49" i="12"/>
  <c r="I45" i="12"/>
  <c r="I41" i="12"/>
  <c r="I37" i="12"/>
  <c r="I33" i="12"/>
  <c r="I29" i="12"/>
  <c r="I25" i="12"/>
  <c r="I21" i="12"/>
  <c r="I17" i="12"/>
  <c r="I13" i="12"/>
  <c r="I9" i="12"/>
  <c r="J52" i="12"/>
  <c r="J48" i="12"/>
  <c r="J44" i="12"/>
  <c r="J40" i="12"/>
  <c r="J36" i="12"/>
  <c r="J32" i="12"/>
  <c r="J28" i="12"/>
  <c r="J24" i="12"/>
  <c r="J20" i="12"/>
  <c r="J16" i="12"/>
  <c r="J12" i="12"/>
  <c r="J8" i="12"/>
  <c r="K5" i="12"/>
  <c r="I52" i="12"/>
  <c r="I48" i="12"/>
  <c r="I43" i="12"/>
  <c r="J39" i="12"/>
  <c r="I34" i="12"/>
  <c r="J25" i="12"/>
  <c r="I16" i="12"/>
  <c r="I11" i="12"/>
  <c r="J7" i="12"/>
  <c r="I44" i="12"/>
  <c r="I39" i="12"/>
  <c r="J35" i="12"/>
  <c r="I30" i="12"/>
  <c r="J21" i="12"/>
  <c r="I12" i="12"/>
  <c r="I7" i="12"/>
  <c r="J49" i="12"/>
  <c r="I40" i="12"/>
  <c r="I35" i="12"/>
  <c r="J31" i="12"/>
  <c r="I26" i="12"/>
  <c r="J17" i="12"/>
  <c r="I8" i="12"/>
  <c r="J45" i="12"/>
  <c r="I36" i="12"/>
  <c r="I31" i="12"/>
  <c r="J27" i="12"/>
  <c r="I22" i="12"/>
  <c r="J13" i="12"/>
  <c r="I50" i="12"/>
  <c r="J41" i="12"/>
  <c r="I32" i="12"/>
  <c r="I27" i="12"/>
  <c r="J23" i="12"/>
  <c r="I18" i="12"/>
  <c r="J9" i="12"/>
  <c r="J51" i="12"/>
  <c r="I46" i="12"/>
  <c r="J37" i="12"/>
  <c r="I28" i="12"/>
  <c r="I23" i="12"/>
  <c r="J19" i="12"/>
  <c r="I14" i="12"/>
  <c r="I51" i="12"/>
  <c r="J47" i="12"/>
  <c r="I42" i="12"/>
  <c r="J33" i="12"/>
  <c r="I24" i="12"/>
  <c r="I19" i="12"/>
  <c r="J15" i="12"/>
  <c r="I10" i="12"/>
  <c r="I47" i="12"/>
  <c r="J43" i="12"/>
  <c r="I38" i="12"/>
  <c r="J29" i="12"/>
  <c r="I20" i="12"/>
  <c r="I15" i="12"/>
  <c r="J11" i="12"/>
  <c r="H3" i="12"/>
  <c r="L11" i="11"/>
  <c r="M11" i="11"/>
  <c r="I26" i="9"/>
  <c r="F7" i="6"/>
  <c r="F50" i="11" s="1"/>
  <c r="J19" i="11"/>
  <c r="K19" i="11"/>
  <c r="N60" i="3" l="1"/>
  <c r="M61" i="3"/>
  <c r="J9" i="11"/>
  <c r="L16" i="9"/>
  <c r="K14" i="9"/>
  <c r="J26" i="9"/>
  <c r="J32" i="9"/>
  <c r="J22" i="11"/>
  <c r="P3" i="2"/>
  <c r="G3" i="2"/>
  <c r="K3" i="2"/>
  <c r="I12" i="11"/>
  <c r="I13" i="11" s="1"/>
  <c r="M10" i="11"/>
  <c r="L10" i="11"/>
  <c r="M19" i="11"/>
  <c r="L19" i="11"/>
  <c r="J3" i="12"/>
  <c r="I3" i="12"/>
  <c r="L49" i="12"/>
  <c r="L45" i="12"/>
  <c r="L41" i="12"/>
  <c r="L37" i="12"/>
  <c r="L33" i="12"/>
  <c r="L29" i="12"/>
  <c r="L25" i="12"/>
  <c r="L21" i="12"/>
  <c r="L17" i="12"/>
  <c r="L13" i="12"/>
  <c r="L9" i="12"/>
  <c r="L52" i="12"/>
  <c r="K52" i="12"/>
  <c r="K48" i="12"/>
  <c r="K44" i="12"/>
  <c r="K40" i="12"/>
  <c r="K36" i="12"/>
  <c r="K32" i="12"/>
  <c r="K28" i="12"/>
  <c r="K24" i="12"/>
  <c r="K20" i="12"/>
  <c r="K16" i="12"/>
  <c r="K12" i="12"/>
  <c r="K8" i="12"/>
  <c r="M5" i="12"/>
  <c r="L51" i="12"/>
  <c r="L47" i="12"/>
  <c r="L43" i="12"/>
  <c r="L39" i="12"/>
  <c r="L35" i="12"/>
  <c r="L31" i="12"/>
  <c r="L27" i="12"/>
  <c r="L23" i="12"/>
  <c r="L19" i="12"/>
  <c r="L15" i="12"/>
  <c r="L11" i="12"/>
  <c r="L7" i="12"/>
  <c r="L44" i="12"/>
  <c r="K35" i="12"/>
  <c r="K30" i="12"/>
  <c r="L26" i="12"/>
  <c r="K21" i="12"/>
  <c r="L12" i="12"/>
  <c r="K49" i="12"/>
  <c r="L40" i="12"/>
  <c r="K31" i="12"/>
  <c r="K26" i="12"/>
  <c r="L22" i="12"/>
  <c r="K17" i="12"/>
  <c r="L8" i="12"/>
  <c r="L50" i="12"/>
  <c r="K45" i="12"/>
  <c r="L36" i="12"/>
  <c r="K27" i="12"/>
  <c r="K22" i="12"/>
  <c r="L18" i="12"/>
  <c r="K13" i="12"/>
  <c r="K50" i="12"/>
  <c r="L46" i="12"/>
  <c r="K41" i="12"/>
  <c r="L32" i="12"/>
  <c r="K23" i="12"/>
  <c r="K18" i="12"/>
  <c r="L14" i="12"/>
  <c r="K9" i="12"/>
  <c r="K51" i="12"/>
  <c r="K46" i="12"/>
  <c r="L42" i="12"/>
  <c r="K37" i="12"/>
  <c r="L28" i="12"/>
  <c r="K19" i="12"/>
  <c r="K14" i="12"/>
  <c r="L10" i="12"/>
  <c r="K47" i="12"/>
  <c r="K42" i="12"/>
  <c r="L38" i="12"/>
  <c r="K33" i="12"/>
  <c r="L24" i="12"/>
  <c r="K15" i="12"/>
  <c r="K10" i="12"/>
  <c r="K43" i="12"/>
  <c r="K38" i="12"/>
  <c r="L34" i="12"/>
  <c r="K29" i="12"/>
  <c r="L20" i="12"/>
  <c r="K11" i="12"/>
  <c r="L48" i="12"/>
  <c r="K39" i="12"/>
  <c r="K34" i="12"/>
  <c r="L30" i="12"/>
  <c r="K25" i="12"/>
  <c r="L16" i="12"/>
  <c r="K7" i="12"/>
  <c r="M22" i="9"/>
  <c r="M20" i="9" s="1"/>
  <c r="L20" i="9"/>
  <c r="K2" i="4"/>
  <c r="G2" i="4"/>
  <c r="K12" i="9"/>
  <c r="L8" i="9"/>
  <c r="J33" i="9"/>
  <c r="J34" i="9" s="1"/>
  <c r="J13" i="9"/>
  <c r="M62" i="3" l="1"/>
  <c r="M66" i="3" s="1"/>
  <c r="K21" i="11"/>
  <c r="O60" i="3"/>
  <c r="O61" i="3" s="1"/>
  <c r="N61" i="3"/>
  <c r="K9" i="11"/>
  <c r="K26" i="9"/>
  <c r="K32" i="9"/>
  <c r="L14" i="9"/>
  <c r="L32" i="9" s="1"/>
  <c r="M16" i="9"/>
  <c r="M14" i="9" s="1"/>
  <c r="M32" i="9" s="1"/>
  <c r="I50" i="11"/>
  <c r="N52" i="12"/>
  <c r="N48" i="12"/>
  <c r="N44" i="12"/>
  <c r="N40" i="12"/>
  <c r="N36" i="12"/>
  <c r="N32" i="12"/>
  <c r="N28" i="12"/>
  <c r="N24" i="12"/>
  <c r="N20" i="12"/>
  <c r="N16" i="12"/>
  <c r="N12" i="12"/>
  <c r="N8" i="12"/>
  <c r="M52" i="12"/>
  <c r="M51" i="12"/>
  <c r="M47" i="12"/>
  <c r="M43" i="12"/>
  <c r="M39" i="12"/>
  <c r="M35" i="12"/>
  <c r="M31" i="12"/>
  <c r="M27" i="12"/>
  <c r="M23" i="12"/>
  <c r="M19" i="12"/>
  <c r="M15" i="12"/>
  <c r="M11" i="12"/>
  <c r="M7" i="12"/>
  <c r="N50" i="12"/>
  <c r="N46" i="12"/>
  <c r="N42" i="12"/>
  <c r="N38" i="12"/>
  <c r="N34" i="12"/>
  <c r="N30" i="12"/>
  <c r="N26" i="12"/>
  <c r="N22" i="12"/>
  <c r="N18" i="12"/>
  <c r="N14" i="12"/>
  <c r="N10" i="12"/>
  <c r="M49" i="12"/>
  <c r="N45" i="12"/>
  <c r="M40" i="12"/>
  <c r="N31" i="12"/>
  <c r="M22" i="12"/>
  <c r="M17" i="12"/>
  <c r="N13" i="12"/>
  <c r="M8" i="12"/>
  <c r="M50" i="12"/>
  <c r="M45" i="12"/>
  <c r="N41" i="12"/>
  <c r="M36" i="12"/>
  <c r="N27" i="12"/>
  <c r="M18" i="12"/>
  <c r="M13" i="12"/>
  <c r="N9" i="12"/>
  <c r="M46" i="12"/>
  <c r="M41" i="12"/>
  <c r="N37" i="12"/>
  <c r="M32" i="12"/>
  <c r="N23" i="12"/>
  <c r="M14" i="12"/>
  <c r="M9" i="12"/>
  <c r="N51" i="12"/>
  <c r="M42" i="12"/>
  <c r="M37" i="12"/>
  <c r="N33" i="12"/>
  <c r="M28" i="12"/>
  <c r="N19" i="12"/>
  <c r="M10" i="12"/>
  <c r="O5" i="12"/>
  <c r="N47" i="12"/>
  <c r="M38" i="12"/>
  <c r="M33" i="12"/>
  <c r="N29" i="12"/>
  <c r="M24" i="12"/>
  <c r="N15" i="12"/>
  <c r="N43" i="12"/>
  <c r="M34" i="12"/>
  <c r="M29" i="12"/>
  <c r="N25" i="12"/>
  <c r="M20" i="12"/>
  <c r="N11" i="12"/>
  <c r="M48" i="12"/>
  <c r="N39" i="12"/>
  <c r="M30" i="12"/>
  <c r="M25" i="12"/>
  <c r="N21" i="12"/>
  <c r="M16" i="12"/>
  <c r="N7" i="12"/>
  <c r="N49" i="12"/>
  <c r="M44" i="12"/>
  <c r="N35" i="12"/>
  <c r="M26" i="12"/>
  <c r="M21" i="12"/>
  <c r="N17" i="12"/>
  <c r="M12" i="12"/>
  <c r="K20" i="11"/>
  <c r="K22" i="11" s="1"/>
  <c r="J12" i="11"/>
  <c r="J13" i="11" s="1"/>
  <c r="L12" i="9"/>
  <c r="M8" i="9"/>
  <c r="M12" i="9" s="1"/>
  <c r="H2" i="4"/>
  <c r="M2" i="4" s="1"/>
  <c r="L2" i="4"/>
  <c r="K33" i="9"/>
  <c r="K34" i="9" s="1"/>
  <c r="K13" i="9"/>
  <c r="K3" i="12"/>
  <c r="L3" i="12"/>
  <c r="Q3" i="2"/>
  <c r="H3" i="2"/>
  <c r="L3" i="2"/>
  <c r="N62" i="3" l="1"/>
  <c r="N66" i="3" s="1"/>
  <c r="L21" i="11"/>
  <c r="O62" i="3"/>
  <c r="O66" i="3" s="1"/>
  <c r="M21" i="11"/>
  <c r="L9" i="11"/>
  <c r="M9" i="11"/>
  <c r="L26" i="9"/>
  <c r="M26" i="9"/>
  <c r="N3" i="12"/>
  <c r="K12" i="11"/>
  <c r="K13" i="11" s="1"/>
  <c r="P52" i="12"/>
  <c r="O52" i="12"/>
  <c r="P51" i="12"/>
  <c r="P47" i="12"/>
  <c r="P43" i="12"/>
  <c r="P39" i="12"/>
  <c r="P35" i="12"/>
  <c r="P31" i="12"/>
  <c r="P27" i="12"/>
  <c r="P23" i="12"/>
  <c r="P19" i="12"/>
  <c r="P15" i="12"/>
  <c r="P11" i="12"/>
  <c r="P7" i="12"/>
  <c r="O50" i="12"/>
  <c r="O46" i="12"/>
  <c r="O42" i="12"/>
  <c r="O38" i="12"/>
  <c r="O34" i="12"/>
  <c r="O30" i="12"/>
  <c r="O26" i="12"/>
  <c r="O22" i="12"/>
  <c r="O18" i="12"/>
  <c r="O14" i="12"/>
  <c r="O10" i="12"/>
  <c r="P49" i="12"/>
  <c r="P45" i="12"/>
  <c r="P41" i="12"/>
  <c r="P37" i="12"/>
  <c r="P33" i="12"/>
  <c r="P29" i="12"/>
  <c r="P25" i="12"/>
  <c r="P21" i="12"/>
  <c r="P17" i="12"/>
  <c r="P13" i="12"/>
  <c r="P9" i="12"/>
  <c r="P50" i="12"/>
  <c r="O41" i="12"/>
  <c r="O36" i="12"/>
  <c r="P32" i="12"/>
  <c r="O27" i="12"/>
  <c r="P18" i="12"/>
  <c r="O9" i="12"/>
  <c r="P46" i="12"/>
  <c r="O37" i="12"/>
  <c r="O32" i="12"/>
  <c r="P28" i="12"/>
  <c r="O23" i="12"/>
  <c r="P14" i="12"/>
  <c r="O51" i="12"/>
  <c r="P42" i="12"/>
  <c r="O33" i="12"/>
  <c r="O28" i="12"/>
  <c r="P24" i="12"/>
  <c r="O19" i="12"/>
  <c r="P10" i="12"/>
  <c r="O47" i="12"/>
  <c r="P38" i="12"/>
  <c r="O29" i="12"/>
  <c r="O24" i="12"/>
  <c r="P20" i="12"/>
  <c r="O15" i="12"/>
  <c r="P48" i="12"/>
  <c r="O43" i="12"/>
  <c r="P34" i="12"/>
  <c r="O25" i="12"/>
  <c r="O20" i="12"/>
  <c r="P16" i="12"/>
  <c r="O11" i="12"/>
  <c r="O48" i="12"/>
  <c r="P44" i="12"/>
  <c r="O39" i="12"/>
  <c r="P30" i="12"/>
  <c r="O21" i="12"/>
  <c r="O16" i="12"/>
  <c r="P12" i="12"/>
  <c r="O7" i="12"/>
  <c r="O49" i="12"/>
  <c r="O44" i="12"/>
  <c r="P40" i="12"/>
  <c r="O35" i="12"/>
  <c r="P26" i="12"/>
  <c r="O17" i="12"/>
  <c r="O12" i="12"/>
  <c r="P8" i="12"/>
  <c r="O45" i="12"/>
  <c r="O40" i="12"/>
  <c r="P36" i="12"/>
  <c r="O31" i="12"/>
  <c r="P22" i="12"/>
  <c r="O13" i="12"/>
  <c r="O8" i="12"/>
  <c r="M33" i="9"/>
  <c r="M34" i="9" s="1"/>
  <c r="M13" i="9"/>
  <c r="M3" i="12"/>
  <c r="J50" i="11"/>
  <c r="L20" i="11"/>
  <c r="L22" i="11" s="1"/>
  <c r="L33" i="9"/>
  <c r="L34" i="9" s="1"/>
  <c r="L13" i="9"/>
  <c r="R3" i="2"/>
  <c r="M3" i="2"/>
  <c r="M20" i="11"/>
  <c r="M22" i="11" s="1"/>
  <c r="K50" i="11" l="1"/>
  <c r="L12" i="11"/>
  <c r="L13" i="11" s="1"/>
  <c r="P3" i="12"/>
  <c r="O3" i="12"/>
  <c r="M12" i="11" l="1"/>
  <c r="M13" i="11" s="1"/>
  <c r="L50" i="11"/>
  <c r="M50" i="11" l="1"/>
</calcChain>
</file>

<file path=xl/sharedStrings.xml><?xml version="1.0" encoding="utf-8"?>
<sst xmlns="http://schemas.openxmlformats.org/spreadsheetml/2006/main" count="1173" uniqueCount="824">
  <si>
    <t>TBQ</t>
  </si>
  <si>
    <t>Tableau des Prévisions Budgétaires Pluriannuelles</t>
  </si>
  <si>
    <t>Code INS:</t>
  </si>
  <si>
    <t>Exercice:</t>
  </si>
  <si>
    <t>Version provisoire en date du :</t>
  </si>
  <si>
    <t>Version définitive arrêtée par le conseil du C.P.A.S. le :</t>
  </si>
  <si>
    <t>Directeur Général:</t>
  </si>
  <si>
    <t>email:</t>
  </si>
  <si>
    <t>Directeur Financier:</t>
  </si>
  <si>
    <t>Une collaboration C.R.A.C. -  SPW Intérieur et Action Sociale - eComptes</t>
  </si>
  <si>
    <t>Généré par eComptes:</t>
  </si>
  <si>
    <t>No de version (informatique) du tableau:</t>
  </si>
  <si>
    <t>date de génération:</t>
  </si>
  <si>
    <t xml:space="preserve"> </t>
  </si>
  <si>
    <t>Codes informatiques</t>
  </si>
  <si>
    <t>Libellés des rubriques</t>
  </si>
  <si>
    <t>Coéfficients d'indexation choisis par le CPAS</t>
  </si>
  <si>
    <t>Taux de projection standards fournis à titre indicatif</t>
  </si>
  <si>
    <t>RECETTES DE PRESTATIONS</t>
  </si>
  <si>
    <t>x/106x-01x</t>
  </si>
  <si>
    <t>Notes de crédit et ristournes du service ordinaire</t>
  </si>
  <si>
    <t>x/106x-02x</t>
  </si>
  <si>
    <t>Récupération de charges de personnel payées indûment</t>
  </si>
  <si>
    <t>x/161x-01x</t>
  </si>
  <si>
    <t>Produit de prestations directes concernant la fonction</t>
  </si>
  <si>
    <t>x/161x-04x</t>
  </si>
  <si>
    <t>Produit des droits d’entrée</t>
  </si>
  <si>
    <t>x/161x-06x</t>
  </si>
  <si>
    <t>Récupération des frais de procédure et de poursuites</t>
  </si>
  <si>
    <t>x/161x-11x</t>
  </si>
  <si>
    <t>Produit des droits forestiers, d’affouage et d’abattage</t>
  </si>
  <si>
    <t>x/161x-14x</t>
  </si>
  <si>
    <t>Récupérations frais de personnel</t>
  </si>
  <si>
    <t>x/161x-37x</t>
  </si>
  <si>
    <t>Interventions dans les frais médicaux, paramédicaux et pharmaceutiques</t>
  </si>
  <si>
    <t>x/161x-38x</t>
  </si>
  <si>
    <t>Interventions dans les frais de repas</t>
  </si>
  <si>
    <t>x/161x-40x</t>
  </si>
  <si>
    <t>Récupération de l’aide sociale relative à la fonction</t>
  </si>
  <si>
    <t>x/161x-48x</t>
  </si>
  <si>
    <t>Produits et récupérations divers relatifs à la fonction</t>
  </si>
  <si>
    <t>x/162x-01x</t>
  </si>
  <si>
    <t>Produit de prestations pour les pouvoirs publics  (intervention du CPAS dans les frais hebergement, repas, …)</t>
  </si>
  <si>
    <t>x/162x-37x</t>
  </si>
  <si>
    <t>Produits de prestations pour les autres centres publics d’aide sociale</t>
  </si>
  <si>
    <t>x/163x-01x</t>
  </si>
  <si>
    <t>Produit des locations immobilières aux entreprises et aux ménages</t>
  </si>
  <si>
    <t>x/164x-01x</t>
  </si>
  <si>
    <t>Produit des locations immobilières aux pouvoirs publics</t>
  </si>
  <si>
    <t>Autres</t>
  </si>
  <si>
    <t>sous-total prestations</t>
  </si>
  <si>
    <t>RECETTES DE TRANSFERTS</t>
  </si>
  <si>
    <t>000/486-01</t>
  </si>
  <si>
    <t>Intervention communale</t>
  </si>
  <si>
    <t>000/406-01</t>
  </si>
  <si>
    <t>Avance de trésorerie de la Commune</t>
  </si>
  <si>
    <t>021/466-01</t>
  </si>
  <si>
    <t>Subside FSAS</t>
  </si>
  <si>
    <t>x/465x-05x</t>
  </si>
  <si>
    <t>Subsides APE</t>
  </si>
  <si>
    <t>x/465x-02;x/485x-02x</t>
  </si>
  <si>
    <t>Subvention dans les frais de personnel</t>
  </si>
  <si>
    <t>x/465x-01;x/485x-01x</t>
  </si>
  <si>
    <t>Subvention dans les frais de fonctionnement</t>
  </si>
  <si>
    <t>x/467x-08x;x/467x-06x</t>
  </si>
  <si>
    <t>Subvention SINE et Activa</t>
  </si>
  <si>
    <t>x/485x-06x</t>
  </si>
  <si>
    <t>Subv Maribel</t>
  </si>
  <si>
    <t>x/465x-07</t>
  </si>
  <si>
    <t>Remboursement articles 60 et 61</t>
  </si>
  <si>
    <t>x/465x-06x</t>
  </si>
  <si>
    <t>Autres subvention personnel et des cotisations patronales</t>
  </si>
  <si>
    <t>x/465x-48x;x/467x-48x</t>
  </si>
  <si>
    <t xml:space="preserve">Autres contributions spécifiques de l'Autorité supérieure </t>
  </si>
  <si>
    <t>x/467x-03x</t>
  </si>
  <si>
    <t>Récupérations de l'aide sociale auprès de l'Etat</t>
  </si>
  <si>
    <t>x/383x</t>
  </si>
  <si>
    <t>Récupération de l'aide sociale auprès des bénéficiaires</t>
  </si>
  <si>
    <t>x/468x</t>
  </si>
  <si>
    <t>Récupération de l'aide sociale auprès de l'Autorité supérieure</t>
  </si>
  <si>
    <t>x/384x-01x</t>
  </si>
  <si>
    <t>Récupération de l'aide sociale</t>
  </si>
  <si>
    <t>x/384x-02x;x/384x-03x;x/384x-04x;x/384x-05x;x/384x-06x;x/384x-07x;x/384x-08x;x/384x-09x;x/384x-10x;x/384x-40x</t>
  </si>
  <si>
    <t>Récupération de l'aide sociale en espèce</t>
  </si>
  <si>
    <t>x/464x-01x</t>
  </si>
  <si>
    <t>Remboursement par l’autorité supérieure des charges financières des emprunts</t>
  </si>
  <si>
    <t>x/380x-02x</t>
  </si>
  <si>
    <t xml:space="preserve">Cotisations des mandataires pour la pension </t>
  </si>
  <si>
    <t>x/380x-06x</t>
  </si>
  <si>
    <t>Contributions des entreprises et ASBL dans charges de traitement  personnel détaché</t>
  </si>
  <si>
    <t>831/467x-01x</t>
  </si>
  <si>
    <t>RIS 55% (normal)</t>
  </si>
  <si>
    <t>831/467x-02x</t>
  </si>
  <si>
    <t>RIS 65% (étudiants)</t>
  </si>
  <si>
    <t>831/467x-05x</t>
  </si>
  <si>
    <t>RIS 75% (contrat intégration)</t>
  </si>
  <si>
    <t>831/467x-03x</t>
  </si>
  <si>
    <t>RIS 100% (autres)</t>
  </si>
  <si>
    <t>x/467x-07x</t>
  </si>
  <si>
    <t>Recettes titres services</t>
  </si>
  <si>
    <t>x/485x-48x</t>
  </si>
  <si>
    <t>Contributions des autres pouvoirs publics à des fins spécifiques (INAMI, prix de journée ONE, Aide à la jeunesse…)</t>
  </si>
  <si>
    <t>x/487x</t>
  </si>
  <si>
    <t>Contributions spécifiques des autres pouvoirs publics (récupération de l’aide sociale en espèce)</t>
  </si>
  <si>
    <t>x/488x</t>
  </si>
  <si>
    <t>Contributions spécifiques des autres pouvoirs publics (récupération aide sociale en nature)</t>
  </si>
  <si>
    <t>x/664x-01x</t>
  </si>
  <si>
    <t>Récupération sur l’autorité supérieure des remboursements périodiques des emprunts</t>
  </si>
  <si>
    <t>sous-total rec. de dette</t>
  </si>
  <si>
    <t>RECETTES DE DETTE</t>
  </si>
  <si>
    <t>x/261x;x/264x</t>
  </si>
  <si>
    <t>Intérêts créditeurs</t>
  </si>
  <si>
    <t>x/265x</t>
  </si>
  <si>
    <t>Intérêts de retard</t>
  </si>
  <si>
    <t>x/263x</t>
  </si>
  <si>
    <t>Emprunts Tiers</t>
  </si>
  <si>
    <t>x/262x-01x</t>
  </si>
  <si>
    <t>Ristournes sur intérêts des emprunts</t>
  </si>
  <si>
    <t>x/27x</t>
  </si>
  <si>
    <t>Participations aux bénéfices d'exploitation des entreprises publiques</t>
  </si>
  <si>
    <t>x/269x-01x</t>
  </si>
  <si>
    <t>Produit des rentes viagères et perpétuelles</t>
  </si>
  <si>
    <t>TOTAL RECETTES</t>
  </si>
  <si>
    <t>XXX/998-01</t>
  </si>
  <si>
    <t>Utilisation des provisions pour risques et charges</t>
  </si>
  <si>
    <t>xxx/998-02</t>
  </si>
  <si>
    <t>Reprises des provisions pour risques et charges</t>
  </si>
  <si>
    <t>sous-total Provisions pour risques et charges</t>
  </si>
  <si>
    <t>TOTAL RECETTES avec povisions</t>
  </si>
  <si>
    <t>contrôle</t>
  </si>
  <si>
    <t xml:space="preserve">Taux moyen d'évolution des cinq dernières années </t>
  </si>
  <si>
    <t>Projections</t>
  </si>
  <si>
    <t>G.E.</t>
  </si>
  <si>
    <t>[EXERCICE/R-O/-60/-106-01]</t>
  </si>
  <si>
    <t>EROP_Q4</t>
  </si>
  <si>
    <t>[EXERCICE/R-O/-60/-106-02]</t>
  </si>
  <si>
    <t>EROP_Q5</t>
  </si>
  <si>
    <t>[EXERCICE/R-O/-60/-161-01]</t>
  </si>
  <si>
    <t>EROP_Q6</t>
  </si>
  <si>
    <t>[EXERCICE/R-O/-60/-161-04]</t>
  </si>
  <si>
    <t>EROP_Q7</t>
  </si>
  <si>
    <t>[EXERCICE/R-O/-60/-161-06]</t>
  </si>
  <si>
    <t>EROP_Q8</t>
  </si>
  <si>
    <t>[EXERCICE/R-O/-60/-161-11]</t>
  </si>
  <si>
    <t>EROP_Q9</t>
  </si>
  <si>
    <t>[EXERCICE/R-O/-60/-161-14]</t>
  </si>
  <si>
    <t>EROP_Q10</t>
  </si>
  <si>
    <t>[EXERCICE/R-O/-60/-161-37]</t>
  </si>
  <si>
    <t>EROP_Q11</t>
  </si>
  <si>
    <t>[EXERCICE/R-O/-60/-161-38]</t>
  </si>
  <si>
    <t>EROP_Q12</t>
  </si>
  <si>
    <t>[EXERCICE/R-O/-60/-161-40]</t>
  </si>
  <si>
    <t>EROP_Q13</t>
  </si>
  <si>
    <t>[EXERCICE/R-O/-60/-161-48]</t>
  </si>
  <si>
    <t>EROP_Q14</t>
  </si>
  <si>
    <t>[EXERCICE/R-O/-60/-162-01]</t>
  </si>
  <si>
    <t>EROP_Q15</t>
  </si>
  <si>
    <t>[EXERCICE/R-O/-60/-162-37]</t>
  </si>
  <si>
    <t>EROP_Q16</t>
  </si>
  <si>
    <t>[EXERCICE/R-O/-60/-163-01]</t>
  </si>
  <si>
    <t>EROP_Q17</t>
  </si>
  <si>
    <t>[EXERCICE/R-O/-60/-164-01]</t>
  </si>
  <si>
    <t>EROP_Q18</t>
  </si>
  <si>
    <t>[EXERCICE/R-O/-60/--]</t>
  </si>
  <si>
    <t>EROP_Q20</t>
  </si>
  <si>
    <t>[EXERCICE/R-O/-61/000-486-01]</t>
  </si>
  <si>
    <t>EROP_Q22</t>
  </si>
  <si>
    <t>[EXERCICE/R-O/-61/000-406-01]</t>
  </si>
  <si>
    <t>EROP_Q23</t>
  </si>
  <si>
    <t>[EXERCICE/R-O/-61/021-466-01]</t>
  </si>
  <si>
    <t>[WS:P_FSAS]</t>
  </si>
  <si>
    <t>EROP_Q24</t>
  </si>
  <si>
    <t>[EXERCICE/R-O/-61/-465-05]</t>
  </si>
  <si>
    <t>EROP_Q25</t>
  </si>
  <si>
    <t>[EXERCICE/R-O/-61/-465-02]+[EXERCICE/R-O/-61/-485-02]</t>
  </si>
  <si>
    <t>EROP_Q26</t>
  </si>
  <si>
    <t>[EXERCICE/R-O/-61/-465-01]+[EXERCICE/R-O/-61/-485-01]</t>
  </si>
  <si>
    <t>EROP_Q27</t>
  </si>
  <si>
    <t>[EXERCICE/R-O/-61/-467-06]+[EXERCICE/R-O/-61/-467-08]</t>
  </si>
  <si>
    <t>EROP_Q28</t>
  </si>
  <si>
    <t>[EXERCICE/R-O/-61/-485-06]</t>
  </si>
  <si>
    <t>EROP_Q29</t>
  </si>
  <si>
    <t>[EXERCICE/R-O/-61/-465-07]</t>
  </si>
  <si>
    <t>EROP_Q30</t>
  </si>
  <si>
    <t>[EXERCICE/R-O/-61/-465-06]</t>
  </si>
  <si>
    <t>EROP_Q31</t>
  </si>
  <si>
    <t>[EXERCICE/R-O/-61/-465-48]+[EXERCICE/R-O/-61/-467-48]</t>
  </si>
  <si>
    <t>EROP_Q32</t>
  </si>
  <si>
    <t>[EXERCICE/R-O/-61/-467-03]-[EXERCICE/R-O/-61/831-467-03]</t>
  </si>
  <si>
    <t>EROP_Q33</t>
  </si>
  <si>
    <t>[EXERCICE/R-O/-61/-383-]</t>
  </si>
  <si>
    <t>EROP_Q34</t>
  </si>
  <si>
    <t>[EXERCICE/R-O/-61/-468-]</t>
  </si>
  <si>
    <t>EROP_Q35</t>
  </si>
  <si>
    <t>[EXERCICE/R-O/-61/-384-01]</t>
  </si>
  <si>
    <t>EROP_Q36</t>
  </si>
  <si>
    <t>[EXERCICE/R-O/-61/-384-02]+[EXERCICE/R-O/-61/-384-03]+[EXERCICE/R-O/-61/-384-04]+[EXERCICE/R-O/-61/-384-05]+[EXERCICE/R-O/-61/-384-06]+[EXERCICE/R-O/-61/-384-07]+[EXERCICE/R-O/-61/-384-08]+[EXERCICE/R-O/-61/-384-09]+[EXERCICE/R-O/-61/-384-10]+[EXERCICE/R-O/-61/-384-40]</t>
  </si>
  <si>
    <t>EROP_Q37</t>
  </si>
  <si>
    <t>[EXERCICE/R-O/-61/-464-01]</t>
  </si>
  <si>
    <t>EROP_Q38</t>
  </si>
  <si>
    <t>[EXERCICE/R-O/-61/-380-02]</t>
  </si>
  <si>
    <t>EROP_Q39</t>
  </si>
  <si>
    <t>[EXERCICE/R-O/-61/-380-06]</t>
  </si>
  <si>
    <t>EROP_Q40</t>
  </si>
  <si>
    <t>[EXERCICE/R-O/-61/831-467-01]</t>
  </si>
  <si>
    <t>EROP_Q41</t>
  </si>
  <si>
    <t>[EXERCICE/R-O/-61/831-467-02]</t>
  </si>
  <si>
    <t>EROP_Q42</t>
  </si>
  <si>
    <t>[EXERCICE/R-O/-61/831-467-05]</t>
  </si>
  <si>
    <t>EROP_Q43</t>
  </si>
  <si>
    <t>[EXERCICE/R-O/-61/831-467-03]</t>
  </si>
  <si>
    <t>EROP_Q44</t>
  </si>
  <si>
    <t>[EXERCICE/R-O/-61/-467-07]</t>
  </si>
  <si>
    <t>EROP_Q45</t>
  </si>
  <si>
    <t>[EXERCICE/R-O/-61/-485-48]</t>
  </si>
  <si>
    <t>EROP_Q46</t>
  </si>
  <si>
    <t>[EXERCICE/R-O/-61/-487-]</t>
  </si>
  <si>
    <t>EROP_Q47</t>
  </si>
  <si>
    <t>[EXERCICE/R-O/-61/-488-]</t>
  </si>
  <si>
    <t>EROP_Q48</t>
  </si>
  <si>
    <t>[EXERCICE/R-O/-61/-664-01]</t>
  </si>
  <si>
    <t>EROP_Q49</t>
  </si>
  <si>
    <t>[EXERCICE/R-O/-61/--]</t>
  </si>
  <si>
    <t>sous-total rec. de transferts</t>
  </si>
  <si>
    <t>EROP_Q51</t>
  </si>
  <si>
    <t>[EXERCICE/R-O/-62/-261-]+[EXERCICE/R-O/-62/-264-]</t>
  </si>
  <si>
    <t>EROP_Q53</t>
  </si>
  <si>
    <t>[EXERCICE/R-O/-62/-265-]</t>
  </si>
  <si>
    <t>EROP_Q54</t>
  </si>
  <si>
    <t>[EXERCICE/R-O/-62/-263-]</t>
  </si>
  <si>
    <t>EROP_Q55</t>
  </si>
  <si>
    <t>[EXERCICE/R-O/-62/-262-01]</t>
  </si>
  <si>
    <t>EROP_Q56</t>
  </si>
  <si>
    <t>[EXERCICE/R-O/-62/-27-]</t>
  </si>
  <si>
    <t>EROP_Q57</t>
  </si>
  <si>
    <t>[EXERCICE/R-O/-62/-269-01]</t>
  </si>
  <si>
    <t>EROP_Q58</t>
  </si>
  <si>
    <t>[EXERCICE/R-O/-62/--]</t>
  </si>
  <si>
    <t>EROP_Q60</t>
  </si>
  <si>
    <t>EROP_Q61</t>
  </si>
  <si>
    <t>[EXERCICE/R-O/-68/-998-01]</t>
  </si>
  <si>
    <t>EROP_Q62</t>
  </si>
  <si>
    <t>[EXERCICE/R-O/-68/-998-02]</t>
  </si>
  <si>
    <t>EROP_Q63</t>
  </si>
  <si>
    <t>TOTAL RECETTES avec provisions</t>
  </si>
  <si>
    <t>DEPENSES DE PERSONNEL</t>
  </si>
  <si>
    <t>x/111x-21x</t>
  </si>
  <si>
    <t>Traitements des mandataires</t>
  </si>
  <si>
    <t>x/111x-22x</t>
  </si>
  <si>
    <t>Jetons de présence des mandataires</t>
  </si>
  <si>
    <t>x/111x-01x;x/112x-01x;x/113x-01x</t>
  </si>
  <si>
    <t>Traitements du personnel</t>
  </si>
  <si>
    <t>x/111x-02x;x/112x-02x;x/113x-02x</t>
  </si>
  <si>
    <t>Traitements du personnel contractuel subsidié</t>
  </si>
  <si>
    <t>x/111x-03x;x/112x-03x;x/113x-03x</t>
  </si>
  <si>
    <t>Traitements du personnel articles 60</t>
  </si>
  <si>
    <t>x/111x-08x</t>
  </si>
  <si>
    <t>Indemnités de prestations du personnel</t>
  </si>
  <si>
    <t>x/111x-09x</t>
  </si>
  <si>
    <t>Indemnités de prestations du personnel contractuel subsidié</t>
  </si>
  <si>
    <t>x/113x-06x;x/113x-08x;x/113x-09x;x/113x-2x;x/113x-3x;x/113x-4x</t>
  </si>
  <si>
    <t>Cotisation ORPSS</t>
  </si>
  <si>
    <t>x/115x-01x; x/115x-02x;x/115x-03x</t>
  </si>
  <si>
    <t>Frais de déplacements du domicile au lieu de travail du personnel</t>
  </si>
  <si>
    <t>x/116x-01x; x/116x-02x</t>
  </si>
  <si>
    <t>Pensions et rentes  directement à charge du CPAS</t>
  </si>
  <si>
    <t>x/117x-01x</t>
  </si>
  <si>
    <t>Primes versées pour couvrir l’assurance contre les accidents de travail</t>
  </si>
  <si>
    <t>x/117x-02x</t>
  </si>
  <si>
    <t>Cotisations versées au service médical du travail</t>
  </si>
  <si>
    <t>x/118x-01x</t>
  </si>
  <si>
    <t>Cotisation au service social collectif du CPAS.</t>
  </si>
  <si>
    <t>sous-total dép. personnel</t>
  </si>
  <si>
    <t>DEPENSES DE FONCTIONNEMENT</t>
  </si>
  <si>
    <t>x/123x-13x</t>
  </si>
  <si>
    <t>Frais de gestion et du fonctionnement de l’informatique</t>
  </si>
  <si>
    <t>x/123x-11x</t>
  </si>
  <si>
    <t>Frais de téléphone</t>
  </si>
  <si>
    <t>x/123x-07x</t>
  </si>
  <si>
    <t>Frais de correspondance</t>
  </si>
  <si>
    <t>x/127x-03x</t>
  </si>
  <si>
    <t>Huiles &amp; Carburants</t>
  </si>
  <si>
    <t>x/125x-03x</t>
  </si>
  <si>
    <t>Mazout</t>
  </si>
  <si>
    <t>x/125x-13x</t>
  </si>
  <si>
    <t>Gaz</t>
  </si>
  <si>
    <t>x/125x-15x</t>
  </si>
  <si>
    <t>Eau</t>
  </si>
  <si>
    <t>x/125x-12x</t>
  </si>
  <si>
    <t>Electricité</t>
  </si>
  <si>
    <t>x/123x-15x</t>
  </si>
  <si>
    <t>Frais de procédure et de poursuites</t>
  </si>
  <si>
    <t>x/123x-16x</t>
  </si>
  <si>
    <t>Frais de réceptions et de représentation</t>
  </si>
  <si>
    <t>x/121x-01x</t>
  </si>
  <si>
    <t>Frais de déplacements et de séjours</t>
  </si>
  <si>
    <t>x/123x-17x</t>
  </si>
  <si>
    <t>Frais de formation du personnel</t>
  </si>
  <si>
    <t>x/123x-01x;x/123x-19</t>
  </si>
  <si>
    <t>Fournitures administratives</t>
  </si>
  <si>
    <t>x/124x-01x;x/124x-02x;x/125x-06x;x/124x-06x;x/124x-04x</t>
  </si>
  <si>
    <t>Fournitures techniques</t>
  </si>
  <si>
    <t>x/125x-08x</t>
  </si>
  <si>
    <t>Assurances couvrant les biens immobiliers</t>
  </si>
  <si>
    <t>x/126x-01x</t>
  </si>
  <si>
    <t>Loyers et charges locatives des immeubles loués</t>
  </si>
  <si>
    <t>x/127x-08x</t>
  </si>
  <si>
    <t>Assurances couvrant les véhicules et le charroi</t>
  </si>
  <si>
    <t>x/124x-08x</t>
  </si>
  <si>
    <t>Assurances diverses (RC du personnel et des mandataires et des biens mobiliers)</t>
  </si>
  <si>
    <t>x/124x-05x</t>
  </si>
  <si>
    <t>Fournitures, entretien et location des vêtements de travail pour le personnel</t>
  </si>
  <si>
    <t>x/124x-46x</t>
  </si>
  <si>
    <t>Achats de denrées alimentaires, boissons et repas préparés</t>
  </si>
  <si>
    <t>x/125x-10x</t>
  </si>
  <si>
    <t>Impôts, taxes et redevances diverses sur biens immobiliers</t>
  </si>
  <si>
    <t>Vêtements de travail</t>
  </si>
  <si>
    <t>x/123x-14x</t>
  </si>
  <si>
    <t>Prestations du service médical du travail</t>
  </si>
  <si>
    <t>x/122x-01x;x/122x-02x;x/122x-03x;x/122x-07x</t>
  </si>
  <si>
    <t>Honoraires et indemnités</t>
  </si>
  <si>
    <t>x/122x-08x</t>
  </si>
  <si>
    <t>Frais de tutorat</t>
  </si>
  <si>
    <t>x/124x-10x</t>
  </si>
  <si>
    <t>Impôts, taxes et redevances diverses spécifiques à la fonction</t>
  </si>
  <si>
    <t>sous-total dép. fonctionnement</t>
  </si>
  <si>
    <t>DEPENSES DE TRANSFERTS
(Attention à la définition d'entité consolidée reprise  dans la circulaire budgétaire)</t>
  </si>
  <si>
    <t>831/33301-01x</t>
  </si>
  <si>
    <t>RIS 55%</t>
  </si>
  <si>
    <t>RIS 65%</t>
  </si>
  <si>
    <t>831/33305-01x</t>
  </si>
  <si>
    <t>RIS 75%</t>
  </si>
  <si>
    <t>831/33303-01x;831/33306-01x;831/33307-01x</t>
  </si>
  <si>
    <t>RIS 100%</t>
  </si>
  <si>
    <t>x/333x-02x</t>
  </si>
  <si>
    <t>Aides sociales en espèces et en nature</t>
  </si>
  <si>
    <t>x/333x-03x</t>
  </si>
  <si>
    <t>Aide sociale récupérable auprès de l'Etat</t>
  </si>
  <si>
    <t>x/333x-04x</t>
  </si>
  <si>
    <t>Aide sociale en avance sur prestations sociales</t>
  </si>
  <si>
    <t>x/333x-05x</t>
  </si>
  <si>
    <t>Avances sur pensions alimentaires</t>
  </si>
  <si>
    <t>x/334x-01x</t>
  </si>
  <si>
    <t>Aide sociale en nature</t>
  </si>
  <si>
    <t>x/334x-02x</t>
  </si>
  <si>
    <t>Paiement des cotisations de sécurité sociale</t>
  </si>
  <si>
    <t>x/334x-03x</t>
  </si>
  <si>
    <t>Frais de transports (relatifs à l'aide sociale)</t>
  </si>
  <si>
    <t>x/334x-04x</t>
  </si>
  <si>
    <t>Fais d'hospitalisation (aide sociale)</t>
  </si>
  <si>
    <t>x/334x-05x</t>
  </si>
  <si>
    <t>Frais d'hébergement d'enfants placés dans des établissements ou familles d'accueil</t>
  </si>
  <si>
    <t>x/334x-06x</t>
  </si>
  <si>
    <t>Frais d'hébergement en maison d'accueil (aide sociale)</t>
  </si>
  <si>
    <t>x/334x-07x</t>
  </si>
  <si>
    <t>Frais d'hébergement des personnes âgées (aide sociale)</t>
  </si>
  <si>
    <t>x/334x-10x</t>
  </si>
  <si>
    <t>Frais médicaux, paramédicaux et pharmaceutiques (aide sociale)</t>
  </si>
  <si>
    <t>x/334x-08x</t>
  </si>
  <si>
    <t>Loyers (aide sociale)</t>
  </si>
  <si>
    <t>x/334x-09x</t>
  </si>
  <si>
    <t>Charges locatives (eau, gaz, chauffage) (aide sociale)</t>
  </si>
  <si>
    <t>x/333x-06x</t>
  </si>
  <si>
    <t>Articles 60 et 61</t>
  </si>
  <si>
    <t>x/415x-02x</t>
  </si>
  <si>
    <t>Primes syndicales</t>
  </si>
  <si>
    <t>x/301x-x</t>
  </si>
  <si>
    <t xml:space="preserve">Non valeurs </t>
  </si>
  <si>
    <t>sous-total dép. transferts</t>
  </si>
  <si>
    <t>DEPENSES DE DETTE</t>
  </si>
  <si>
    <t>x/214-01</t>
  </si>
  <si>
    <t xml:space="preserve">Intérêts débiteurs </t>
  </si>
  <si>
    <t>x/215-x</t>
  </si>
  <si>
    <t>Intérêts moratoires, de retard, astreintes et amendes</t>
  </si>
  <si>
    <t>x/211-01</t>
  </si>
  <si>
    <t>Charges financières des emprunts à charge du CPAS</t>
  </si>
  <si>
    <t>x/211-03</t>
  </si>
  <si>
    <t>Charges financières des locations financements</t>
  </si>
  <si>
    <t>x/211-37</t>
  </si>
  <si>
    <t>Charges financières des emprunts à rembourser à la Commune</t>
  </si>
  <si>
    <t>x/212-01</t>
  </si>
  <si>
    <t>Charges financières des emprunts à charge de l'autorité supérieure</t>
  </si>
  <si>
    <t>x/213-01</t>
  </si>
  <si>
    <t>Charges financières des emprunts pour le compte de tiers</t>
  </si>
  <si>
    <t>x/911-01</t>
  </si>
  <si>
    <t>Remboursement des emprunts à charge du CPAS</t>
  </si>
  <si>
    <t>x/911-03</t>
  </si>
  <si>
    <t>Remboursement du principal des locations financements</t>
  </si>
  <si>
    <t>x/911-37</t>
  </si>
  <si>
    <t>Remboursement des emprunts à la Commune</t>
  </si>
  <si>
    <t>x/912-01</t>
  </si>
  <si>
    <t>Remboursement des emprunts à charge de l'autorité supérieure</t>
  </si>
  <si>
    <t>x/913-01</t>
  </si>
  <si>
    <t>Remboursements des emprunts à charge de tiers</t>
  </si>
  <si>
    <t>x/219-01</t>
  </si>
  <si>
    <t>Rentes viagères et perpétuelles à payer</t>
  </si>
  <si>
    <t>sous-total dép. dette</t>
  </si>
  <si>
    <t>TOTAL DEPENSES</t>
  </si>
  <si>
    <t>x/958-01</t>
  </si>
  <si>
    <t>Prélèvements du service ordinaire pour les provisions pour risques et charges</t>
  </si>
  <si>
    <t>TOTAL DEPENSES avec provisions</t>
  </si>
  <si>
    <t xml:space="preserve">Table correspondance fichier Projections Pluriannuelles SPWIAS </t>
  </si>
  <si>
    <t>[EXERCICE/D-O/-70/-111-21]</t>
  </si>
  <si>
    <t>O32</t>
  </si>
  <si>
    <t>EDOP_Q4</t>
  </si>
  <si>
    <t>[EXERCICE/D-O/-70/-111-22]</t>
  </si>
  <si>
    <t>EDOP_Q5</t>
  </si>
  <si>
    <t>[EXERCICE/D-O/-70/-111-01]+[EXERCICE/D-O/-70/-112-01]+[EXERCICE/D-O/-70/-113-01]</t>
  </si>
  <si>
    <t>EDOP_Q6</t>
  </si>
  <si>
    <t>[EXERCICE/D-O/-70/-111-02]+[EXERCICE/D-O/-70/-112-02]+[EXERCICE/D-O/-70/-113-02]</t>
  </si>
  <si>
    <t>EDOP_Q7</t>
  </si>
  <si>
    <t>[EXERCICE/D-O/-70/-111-03]+[EXERCICE/D-O/-70/-112-03]+[EXERCICE/D-O/-70/-113-03]</t>
  </si>
  <si>
    <t>EDOP_Q8</t>
  </si>
  <si>
    <t>[EXERCICE/D-O/-70/-111-08]</t>
  </si>
  <si>
    <t>EDOP_Q9</t>
  </si>
  <si>
    <t>[EXERCICE/D-O/-70/-111-09]+[EXERCICE/D-O/-70/-111-09]</t>
  </si>
  <si>
    <t>EDOP_Q10</t>
  </si>
  <si>
    <t>[EXERCICE/D-O/-70/-113-06]+[EXERCICE/D-O/-70/-113-08]+[EXERCICE/D-O/-70/-113-09]+[EXERCICE/D-O/-70/-113-2]+[EXERCICE/D-O/-70/-113-3]+[EXERCICE/D-O/-70/-113-4]</t>
  </si>
  <si>
    <t>O34</t>
  </si>
  <si>
    <t>EDOP_Q11</t>
  </si>
  <si>
    <t>[EXERCICE/D-O/-70/-115-01]+[EXERCICE/D-O/-70/-115-02]+[EXERCICE/D-O/-70/-115-03]</t>
  </si>
  <si>
    <t>O37</t>
  </si>
  <si>
    <t>EDOP_Q12</t>
  </si>
  <si>
    <t>[EXERCICE/D-O/-70/-116-01]+[EXERCICE/D-O/-70/-116-02]</t>
  </si>
  <si>
    <t>EDOP_Q13</t>
  </si>
  <si>
    <t>[EXERCICE/D-O/-70/-117-01]</t>
  </si>
  <si>
    <t>EDOP_Q14</t>
  </si>
  <si>
    <t>[EXERCICE/D-O/-70/-117-02]</t>
  </si>
  <si>
    <t>EDOP_Q15</t>
  </si>
  <si>
    <t>[EXERCICE/D-O/-70/-118-01]</t>
  </si>
  <si>
    <t>EDOP_Q16</t>
  </si>
  <si>
    <t>[EXERCICE/D-O/-70/--]</t>
  </si>
  <si>
    <t>EDOP_Q18</t>
  </si>
  <si>
    <t>[EXERCICE/D-O/-71/-123-13]</t>
  </si>
  <si>
    <t>EDOP_Q20</t>
  </si>
  <si>
    <t>[EXERCICE/D-O/-71/-123-11]</t>
  </si>
  <si>
    <t>EDOP_Q21</t>
  </si>
  <si>
    <t>[EXERCICE/D-O/-71/-123-07]</t>
  </si>
  <si>
    <t>EDOP_Q22</t>
  </si>
  <si>
    <t>[EXERCICE/D-O/-71/-127-03]</t>
  </si>
  <si>
    <t>EDOP_Q23</t>
  </si>
  <si>
    <t>[EXERCICE/D-O/-71/-125-03]</t>
  </si>
  <si>
    <t>EDOP_Q24</t>
  </si>
  <si>
    <t>[EXERCICE/D-O/-71/-125-13]</t>
  </si>
  <si>
    <t>EDOP_Q25</t>
  </si>
  <si>
    <t>[EXERCICE/D-O/-71/-125-15]</t>
  </si>
  <si>
    <t>EDOP_Q26</t>
  </si>
  <si>
    <t>[EXERCICE/D-O/-71/-125-12]</t>
  </si>
  <si>
    <t>EDOP_Q27</t>
  </si>
  <si>
    <t>[EXERCICE/D-O/-71/-123-15]</t>
  </si>
  <si>
    <t>EDOP_Q28</t>
  </si>
  <si>
    <t>[EXERCICE/D-O/-71/-123-16]</t>
  </si>
  <si>
    <t>EDOP_Q29</t>
  </si>
  <si>
    <t>[EXERCICE/D-O/-71/-121-01]</t>
  </si>
  <si>
    <t>EDOP_Q30</t>
  </si>
  <si>
    <t>[EXERCICE/D-O/-71/-123-17]</t>
  </si>
  <si>
    <t>EDOP_Q31</t>
  </si>
  <si>
    <t>[EXERCICE/D-O/-71/-123-01]+[EXERCICE/D-O/-71/-123-19]</t>
  </si>
  <si>
    <t>EDOP_Q32</t>
  </si>
  <si>
    <t>[EXERCICE/D-O/-71/-124-01]+[EXERCICE/D-O/-71/-124-02]+[EXERCICE/D-O/-71/-125-06]+[EXERCICE/D-O/-71/-124-06]+[EXERCICE/D-O/-71/-124-04]</t>
  </si>
  <si>
    <t>EDOP_Q33</t>
  </si>
  <si>
    <t>[EXERCICE/D-O/-71/-125-08]</t>
  </si>
  <si>
    <t>EDOP_Q34</t>
  </si>
  <si>
    <t>[EXERCICE/D-O/-71/-126-01]</t>
  </si>
  <si>
    <t>EDOP_Q35</t>
  </si>
  <si>
    <t>[EXERCICE/D-O/-71/-127-08]</t>
  </si>
  <si>
    <t>EDOP_Q36</t>
  </si>
  <si>
    <t>[EXERCICE/D-O/-71/-124-08]</t>
  </si>
  <si>
    <t>EDOP_Q37</t>
  </si>
  <si>
    <t>[EXERCICE/D-O/-71/-124-05]</t>
  </si>
  <si>
    <t>EDOP_Q38</t>
  </si>
  <si>
    <t>[EXERCICE/D-O/-71/-124-46]</t>
  </si>
  <si>
    <t>EDOP_Q39</t>
  </si>
  <si>
    <t>[EXERCICE/D-O/-71/-125-10]</t>
  </si>
  <si>
    <t>EDOP_Q40</t>
  </si>
  <si>
    <r>
      <rPr>
        <sz val="9"/>
        <color rgb="FF000000"/>
        <rFont val="Tahoma"/>
        <family val="2"/>
        <charset val="1"/>
      </rPr>
      <t xml:space="preserve">Vêtements de travail </t>
    </r>
    <r>
      <rPr>
        <b/>
        <i/>
        <sz val="9"/>
        <color rgb="FF000000"/>
        <rFont val="Tahoma"/>
        <family val="2"/>
        <charset val="1"/>
      </rPr>
      <t>(cfr ligne 38 supra)</t>
    </r>
  </si>
  <si>
    <t>EDOP_Q41</t>
  </si>
  <si>
    <t>[EXERCICE/D-O/-71/-123-14]</t>
  </si>
  <si>
    <t>EDOP_Q42</t>
  </si>
  <si>
    <t>[EXERCICE/D-O/-71/-122-01]+[EXERCICE/D-O/-71/-122-02]+[EXERCICE/D-O/-71/-122-03]+[EXERCICE/D-O/-71/-122-07]</t>
  </si>
  <si>
    <t>EDOP_Q43</t>
  </si>
  <si>
    <t>[EXERCICE/D-O/-71/-122-08]</t>
  </si>
  <si>
    <t>EDOP_Q44</t>
  </si>
  <si>
    <t>[EXERCICE/D-O/-71/-124-10]</t>
  </si>
  <si>
    <t>EDOP_Q45</t>
  </si>
  <si>
    <t>[EXERCICE/D-O/-71/--]</t>
  </si>
  <si>
    <t>O38</t>
  </si>
  <si>
    <t>EDOP_Q47</t>
  </si>
  <si>
    <t>DEPENSES DE TRANSFERTS</t>
  </si>
  <si>
    <t>EDOP_Q48</t>
  </si>
  <si>
    <t>[EXERCICE/D-O/-72/831-333-01]</t>
  </si>
  <si>
    <t>O43</t>
  </si>
  <si>
    <t>EDOP_Q49</t>
  </si>
  <si>
    <t>EDOP_Q50</t>
  </si>
  <si>
    <t>EDOP_Q51</t>
  </si>
  <si>
    <t>EDOP_Q52</t>
  </si>
  <si>
    <t>[EXERCICE/D-O/-72/-333-02]</t>
  </si>
  <si>
    <t>O44</t>
  </si>
  <si>
    <t>EDOP_Q53</t>
  </si>
  <si>
    <t>[EXERCICE/D-O/-72/-333-03]</t>
  </si>
  <si>
    <t>O45</t>
  </si>
  <si>
    <t>EDOP_Q54</t>
  </si>
  <si>
    <t>[EXERCICE/D-O/-72/-333-04]</t>
  </si>
  <si>
    <t>O47</t>
  </si>
  <si>
    <t>EDOP_Q55</t>
  </si>
  <si>
    <t>[EXERCICE/D-O/-72/-333-05]</t>
  </si>
  <si>
    <t>EDOP_Q56</t>
  </si>
  <si>
    <t>[EXERCICE/D-O/-72/-334-01]</t>
  </si>
  <si>
    <t>O48</t>
  </si>
  <si>
    <t>EDOP_Q57</t>
  </si>
  <si>
    <t>[EXERCICE/D-O/-72/-334-02]</t>
  </si>
  <si>
    <t>EDOP_Q58</t>
  </si>
  <si>
    <t>[EXERCICE/D-O/-72/-334-03]</t>
  </si>
  <si>
    <t>EDOP_Q59</t>
  </si>
  <si>
    <t>[EXERCICE/D-O/-72/-334-04]</t>
  </si>
  <si>
    <t>EDOP_Q60</t>
  </si>
  <si>
    <t>[EXERCICE/D-O/-72/-334-05]</t>
  </si>
  <si>
    <t>EDOP_Q61</t>
  </si>
  <si>
    <t>[EXERCICE/D-O/-72/-334-06]</t>
  </si>
  <si>
    <t>EDOP_Q62</t>
  </si>
  <si>
    <t>[EXERCICE/D-O/-72/-334-07]</t>
  </si>
  <si>
    <t>EDOP_Q63</t>
  </si>
  <si>
    <t>[EXERCICE/D-O/-72/-334-10]</t>
  </si>
  <si>
    <t>EDOP_Q64</t>
  </si>
  <si>
    <t>[EXERCICE/D-O/-72/-334-08]</t>
  </si>
  <si>
    <t>EDOP_Q65</t>
  </si>
  <si>
    <t>[EXERCICE/D-O/-72/-334-09]</t>
  </si>
  <si>
    <t>EDOP_Q66</t>
  </si>
  <si>
    <t>[EXERCICE/D-O/-72/-333-06]</t>
  </si>
  <si>
    <t>O46</t>
  </si>
  <si>
    <t>EDOP_Q67</t>
  </si>
  <si>
    <t>[EXERCICE/D-O/-72/-415-02]</t>
  </si>
  <si>
    <t>O49</t>
  </si>
  <si>
    <t>EDOP_Q68</t>
  </si>
  <si>
    <t>[EXERCICE/D-O/-72/-301-]</t>
  </si>
  <si>
    <t>EDOP_Q69</t>
  </si>
  <si>
    <t>[EXERCICE/D-O/-72/--]</t>
  </si>
  <si>
    <t>EDOP_Q71</t>
  </si>
  <si>
    <t>7X</t>
  </si>
  <si>
    <t>EDOP_Q72</t>
  </si>
  <si>
    <t>[EXERCICE/D-O/-7X/-214-01]</t>
  </si>
  <si>
    <t>O51</t>
  </si>
  <si>
    <t>EDOP_Q73</t>
  </si>
  <si>
    <t>[EXERCICE/D-O/-7X/-215-]</t>
  </si>
  <si>
    <t>EDOP_Q74</t>
  </si>
  <si>
    <t>[EXERCICE/D-O/-7X/-211-01]</t>
  </si>
  <si>
    <t>EDOP_Q75</t>
  </si>
  <si>
    <t>[EXERCICE/D-O/-7X/-211-03]</t>
  </si>
  <si>
    <t>EDOP_Q76</t>
  </si>
  <si>
    <t>[EXERCICE/D-O/-7X/-211-37]</t>
  </si>
  <si>
    <t>EDOP_Q77</t>
  </si>
  <si>
    <t>[EXERCICE/D-O/-7X/-212-01]</t>
  </si>
  <si>
    <t>EDOP_Q78</t>
  </si>
  <si>
    <t>[EXERCICE/D-O/-7X/-213-01]</t>
  </si>
  <si>
    <t>EDOP_Q79</t>
  </si>
  <si>
    <t>[EXERCICE/D-O/-7X/-911-01]</t>
  </si>
  <si>
    <t>O53</t>
  </si>
  <si>
    <t>EDOP_Q80</t>
  </si>
  <si>
    <t>[EXERCICE/D-O/-7X/-911-03]</t>
  </si>
  <si>
    <t>EDOP_Q81</t>
  </si>
  <si>
    <t>[EXERCICE/D-O/-7X/-911-37]</t>
  </si>
  <si>
    <t>EDOP_Q82</t>
  </si>
  <si>
    <t>[EXERCICE/D-O/-7X/-912-01]</t>
  </si>
  <si>
    <t>O54</t>
  </si>
  <si>
    <t>EDOP_Q83</t>
  </si>
  <si>
    <t>[EXERCICE/D-O/-7X/-913-01]</t>
  </si>
  <si>
    <t>EDOP_Q84</t>
  </si>
  <si>
    <t>[EXERCICE/D-O/-7X/-219-01]</t>
  </si>
  <si>
    <t>EDOP_Q85</t>
  </si>
  <si>
    <t>O55</t>
  </si>
  <si>
    <t>[EXERCICE/D-O/-7X/--]</t>
  </si>
  <si>
    <t>EDOP_Q87</t>
  </si>
  <si>
    <t>Nouveaux emprunts</t>
  </si>
  <si>
    <t>Remboursement du capital</t>
  </si>
  <si>
    <t>EDOP_Q88</t>
  </si>
  <si>
    <t>Intérêts des nouveaux emprunts</t>
  </si>
  <si>
    <t>EDOP_Q89</t>
  </si>
  <si>
    <t>[EXERCICE/D-O/-78/-958-01]</t>
  </si>
  <si>
    <t>O66</t>
  </si>
  <si>
    <t>EDOP_Q91</t>
  </si>
  <si>
    <t>[EXERCICE/D-O/-78/--]-[EXERCICE/D-O/-78/-954-01]-[EXERCICE/D-O/-78/-955-01]-[EXERCICE/D-O/-78/-957-01]</t>
  </si>
  <si>
    <t>EDOP_Q93</t>
  </si>
  <si>
    <t>RECAPITULATIF</t>
  </si>
  <si>
    <t>Exercice propre</t>
  </si>
  <si>
    <t>RECETTES</t>
  </si>
  <si>
    <t>DEPENSES</t>
  </si>
  <si>
    <t>RESULTAT exercice propre</t>
  </si>
  <si>
    <t>Prélèvements</t>
  </si>
  <si>
    <t>Prélèvement sur fonds de réserve ordinaire en faveur de l'ordinaire</t>
  </si>
  <si>
    <t>RORD_Q11</t>
  </si>
  <si>
    <t>Prélèvements pour le fonds de réserves ordinaires</t>
  </si>
  <si>
    <t>RORD_Q13</t>
  </si>
  <si>
    <t>Prélèvements du service ordinaire pour le fonds de réserve extraordinaire</t>
  </si>
  <si>
    <t>RORD_Q14</t>
  </si>
  <si>
    <t>Prélèvement du service ordinaire pour l'extraordinaire</t>
  </si>
  <si>
    <t>RORD_Q15</t>
  </si>
  <si>
    <t>RESULTAT Prélèvements</t>
  </si>
  <si>
    <t>Exercices antérieurs</t>
  </si>
  <si>
    <t>Boni reporté</t>
  </si>
  <si>
    <t>RORD_Q19</t>
  </si>
  <si>
    <t>[AEXERCICE/R-O/-60/--]</t>
  </si>
  <si>
    <t xml:space="preserve">Recettes de prestations </t>
  </si>
  <si>
    <t>RORD_Q20</t>
  </si>
  <si>
    <t>[AEXERCICE/R-O/-61/--]</t>
  </si>
  <si>
    <t>Recettes de transferts</t>
  </si>
  <si>
    <t>RORD_Q21</t>
  </si>
  <si>
    <t>[AEXERCICE/R-O/-62/--]</t>
  </si>
  <si>
    <t>Recettes de dette</t>
  </si>
  <si>
    <t>RORD_Q22</t>
  </si>
  <si>
    <t>[AEXERCICE/D-O/-66/--]</t>
  </si>
  <si>
    <t>Autres recettes</t>
  </si>
  <si>
    <t>RORD_Q23</t>
  </si>
  <si>
    <t>Total recettes exercices antérieurs</t>
  </si>
  <si>
    <t>[GEXERCICE/D-O/-/-991-01]</t>
  </si>
  <si>
    <t>Mali reporté</t>
  </si>
  <si>
    <t>RORD_Q25</t>
  </si>
  <si>
    <t>[AEXERCICE/D-O/-70/--]-[AEXERCICE/D-O/-70/13110-113-21]</t>
  </si>
  <si>
    <t>Dépenses de personnel</t>
  </si>
  <si>
    <t>RORD_Q26</t>
  </si>
  <si>
    <t>[AEXERCICE/D-O/-70/13110-113-21]</t>
  </si>
  <si>
    <t>Cotisation responsabilisation des charges de pension</t>
  </si>
  <si>
    <t>RORD_Q27</t>
  </si>
  <si>
    <t>[AEXERCICE/D-O/-71/--]</t>
  </si>
  <si>
    <t>Dépenses de fonctionnement</t>
  </si>
  <si>
    <t>RORD_Q28</t>
  </si>
  <si>
    <t>[AEXERCICE/D-O/-72/--]</t>
  </si>
  <si>
    <t>Dépenses de transferts</t>
  </si>
  <si>
    <t>RORD_Q29</t>
  </si>
  <si>
    <t>[AEXERCICE/D-O/-7X/--]</t>
  </si>
  <si>
    <t>Dépenses de dette</t>
  </si>
  <si>
    <t>RORD_Q30</t>
  </si>
  <si>
    <t>[AEXERCICE/D-O/-76/--]</t>
  </si>
  <si>
    <t xml:space="preserve">Autres dépenses </t>
  </si>
  <si>
    <t>RORD_Q31</t>
  </si>
  <si>
    <t>Total dépenses exercices antérieurs</t>
  </si>
  <si>
    <t>RESULTAT Ex.antérieurs</t>
  </si>
  <si>
    <t>Exercice global</t>
  </si>
  <si>
    <t>RESULTAT global</t>
  </si>
  <si>
    <t>Facturation interne</t>
  </si>
  <si>
    <t>RESULTAT Facturation interne</t>
  </si>
  <si>
    <t>Réserves et provisions</t>
  </si>
  <si>
    <t>Evolution des provisions</t>
  </si>
  <si>
    <t>[CG:16000]</t>
  </si>
  <si>
    <t>Provisions pour risques et charges</t>
  </si>
  <si>
    <t>RORD_Q44</t>
  </si>
  <si>
    <t>Evolution des réserves</t>
  </si>
  <si>
    <t>[CG:14104]</t>
  </si>
  <si>
    <t>Fond de réserve ordinaire</t>
  </si>
  <si>
    <t>RORD_Q46</t>
  </si>
  <si>
    <t>[CG:14105]</t>
  </si>
  <si>
    <t>Fond de réserve extraordinaire</t>
  </si>
  <si>
    <t>RORD_Q47</t>
  </si>
  <si>
    <t>Libellés des rubriques - CPAS</t>
  </si>
  <si>
    <t>Coût Net de l'Aide sociale (F831) = Dépenses - Recettes (transferts)</t>
  </si>
  <si>
    <t>Le total des dépenses ordinaires hors prélèvement</t>
  </si>
  <si>
    <t>Le total des dépenses de transferts fonction 831 Aide sociale</t>
  </si>
  <si>
    <t>Evolution en %</t>
  </si>
  <si>
    <t>Le total des dépenses de transferts fonction 831 en % des dépenses totales</t>
  </si>
  <si>
    <t>Evolution du nombre de RIS</t>
  </si>
  <si>
    <t>*Ce qui a déjà été soustrait du calcul du coût net de personnel ou de fonctionnement ne doit plus être pris en compte (exemple: PIIS, DIIS,…)</t>
  </si>
  <si>
    <t>Dépenses de transferts à prendre en compte (toutes les dépenses obligatoires F831)</t>
  </si>
  <si>
    <t>Recettes à déduire (//Dépenses)</t>
  </si>
  <si>
    <t>Coût Net de transferts fonction 831 Aide sociale</t>
  </si>
  <si>
    <t>Evolution N/N-1 (en €)</t>
  </si>
  <si>
    <t>Evolution N/N-1 (en %)</t>
  </si>
  <si>
    <t>Evolution moyenne/an du Coût net sur la période N-4 à N-1</t>
  </si>
  <si>
    <t xml:space="preserve">Dotation communale </t>
  </si>
  <si>
    <t>Evolution moyenne/an de la Dotation communale sur la période N-4 à N-1</t>
  </si>
  <si>
    <t>Coût Net de la réinsertion socioprofessionnelle (F84511) = Dépenses - Recettes (transferts)</t>
  </si>
  <si>
    <t>Le total des dépenses de transferts fonction 84511 Réinsertion socioprofessionnelle</t>
  </si>
  <si>
    <t>Le total des dépenses de transferts fonction 84511 en % des dépenses totales</t>
  </si>
  <si>
    <t xml:space="preserve">*Ce qui a déjà été soustrait du calcul du coût net de personnel ou de fonctionnement ne doit plus être pris en compte </t>
  </si>
  <si>
    <t>Dépenses de transferts à prendre en compte (toutes les dépenses obligatoires F84511)</t>
  </si>
  <si>
    <t>Coût Net de transferts fonction 84511 Réinsertion socioprofessionnelle</t>
  </si>
  <si>
    <t>Dotation communale</t>
  </si>
  <si>
    <t>*Les cellules qui ne sont pas complétées automatiquement par l’eComptes, doivent être complétées par le CPAS lui-même. En outre, les calculs des coûts nets de l’Aide sociale et de la Réinsertion socioprofessionnelle doivent être conformes aux canevas du Centre</t>
  </si>
  <si>
    <t>Groupe économique</t>
  </si>
  <si>
    <t>Coéfficients repris dans la circulaire budgétaire et définis par le Gouvernement wallon pour les communes qui ne sont pas sous plan de gestion ou sous plan de convergence</t>
  </si>
  <si>
    <t>Recettes extraordinaires de transferts</t>
  </si>
  <si>
    <t>Recettes extraordinaires d'investissements</t>
  </si>
  <si>
    <t>Recettes extraordinaires de dette</t>
  </si>
  <si>
    <t>Provisions</t>
  </si>
  <si>
    <t>TOTAL RECETTES EXTRAORDINAIRES PROPRES</t>
  </si>
  <si>
    <t>Dépenses extraordinaires de transferts</t>
  </si>
  <si>
    <t>Dépenses extraordinaires d'investissements</t>
  </si>
  <si>
    <t>Dépenses extraordinaires de dette</t>
  </si>
  <si>
    <t>TOTAL DEPENSES EXTRAORDINAIRES PROPRES</t>
  </si>
  <si>
    <t>RESULTAT EXERCICE PROPRE</t>
  </si>
  <si>
    <t>RECETTES EXTRAORDINAIRES EXERCICES ANTERIEURS</t>
  </si>
  <si>
    <t>xxx/952-51</t>
  </si>
  <si>
    <t>xxx/914-51</t>
  </si>
  <si>
    <t>Garanties à plus d'un an versées en espèces</t>
  </si>
  <si>
    <t>DEPENSES ORDINAIRES EXERCICES ANTERIEURS</t>
  </si>
  <si>
    <t>xxx/992-51</t>
  </si>
  <si>
    <t>xxx/964-51</t>
  </si>
  <si>
    <t>Remboursement de garanties versées à plus d'un an</t>
  </si>
  <si>
    <t>RESULTAT EXERCICES ANTERIEURS</t>
  </si>
  <si>
    <t>PRELEVEMENTS RECETTES</t>
  </si>
  <si>
    <t>995-51</t>
  </si>
  <si>
    <t>Prélèvement sur fonds de réserve extraordinaire en faveur du service extraordinaire</t>
  </si>
  <si>
    <t>997-51</t>
  </si>
  <si>
    <t>PRELEVEMENTS DEPENSES</t>
  </si>
  <si>
    <t>955-51</t>
  </si>
  <si>
    <t>Prélèvements du service extraordinaire pour le fonds de réserve extraordinaire</t>
  </si>
  <si>
    <t>RECETTES EXTRAORDINAIRES GLOBALES</t>
  </si>
  <si>
    <t>DEPENSES EXTRAORDINAIRES GLOBALES</t>
  </si>
  <si>
    <t>RESULTAT GLOBAL</t>
  </si>
  <si>
    <t>[PEXERCICE/R-E/-80/--]</t>
  </si>
  <si>
    <t>E4</t>
  </si>
  <si>
    <t>REXT_Q3</t>
  </si>
  <si>
    <t>[PEXERCICE/R-E/-81/--]</t>
  </si>
  <si>
    <t>E5</t>
  </si>
  <si>
    <t>REXT_Q4</t>
  </si>
  <si>
    <t>[PEXERCICE/R-E/-82/--]</t>
  </si>
  <si>
    <t>E6</t>
  </si>
  <si>
    <t>REXT_Q5</t>
  </si>
  <si>
    <t>REXT_Q6</t>
  </si>
  <si>
    <t>[PEXERCICE/D-E/-90/--]</t>
  </si>
  <si>
    <t>E10</t>
  </si>
  <si>
    <t>REXT_Q8</t>
  </si>
  <si>
    <t>[PEXERCICE/D-E/-91/--]</t>
  </si>
  <si>
    <t>E11</t>
  </si>
  <si>
    <t>REXT_Q9</t>
  </si>
  <si>
    <t>[PEXERCICE/D-E/-92/--]</t>
  </si>
  <si>
    <t>E12</t>
  </si>
  <si>
    <t>REXT_Q10</t>
  </si>
  <si>
    <t>REXT_Q11</t>
  </si>
  <si>
    <t>E7</t>
  </si>
  <si>
    <t>REXT_Q15</t>
  </si>
  <si>
    <t>[AEXERCICE/R-E/-80/--]</t>
  </si>
  <si>
    <t>REXT_Q16</t>
  </si>
  <si>
    <t>REXT_Q17</t>
  </si>
  <si>
    <t>[AEXERCICE/R-E/-81/--]</t>
  </si>
  <si>
    <t>REXT_Q18</t>
  </si>
  <si>
    <t>[AEXERCICE/R-E/-82/--]</t>
  </si>
  <si>
    <t>REXT_Q19</t>
  </si>
  <si>
    <t>E13</t>
  </si>
  <si>
    <t>REXT_Q21</t>
  </si>
  <si>
    <t>[AEXERCICE/D-E/-90/--]</t>
  </si>
  <si>
    <t>REXT_Q22</t>
  </si>
  <si>
    <t>REXT_Q23</t>
  </si>
  <si>
    <t>[AEXERCICE/D-E/-91/--]</t>
  </si>
  <si>
    <t>REXT_Q24</t>
  </si>
  <si>
    <t>[AEXERCICE/D-E/-92/--]</t>
  </si>
  <si>
    <t>REXT_Q25</t>
  </si>
  <si>
    <t>E8</t>
  </si>
  <si>
    <t>REXT_Q28</t>
  </si>
  <si>
    <t>REXT_Q29</t>
  </si>
  <si>
    <t>E14</t>
  </si>
  <si>
    <t>REXT_Q31</t>
  </si>
  <si>
    <t>Evolution des emprunts en cours</t>
  </si>
  <si>
    <t>N° Emprunt</t>
  </si>
  <si>
    <t>Capital emprunté</t>
  </si>
  <si>
    <t>Durée du prêt</t>
  </si>
  <si>
    <t>Taux d'intérêt</t>
  </si>
  <si>
    <t>Code BIC</t>
  </si>
  <si>
    <t>Capital</t>
  </si>
  <si>
    <t>Intérêts</t>
  </si>
  <si>
    <t>Total</t>
  </si>
  <si>
    <t>Tableau de Bord Prospectif Unifié     -  Synthèse</t>
  </si>
  <si>
    <t>INS</t>
  </si>
  <si>
    <t>Evolution des dépenses ordinaires:</t>
  </si>
  <si>
    <t>Dépenses de transfert</t>
  </si>
  <si>
    <t>total</t>
  </si>
  <si>
    <t>Evolution des Recettes ordinaires:</t>
  </si>
  <si>
    <t>Recettes de Prestations</t>
  </si>
  <si>
    <t>Recettes de transfert</t>
  </si>
  <si>
    <t>Evolution du résultat à l'exercice propre:</t>
  </si>
  <si>
    <t>Résultat à l'exercice propre</t>
  </si>
  <si>
    <t>Projection d'évolution des nouveaux emprunts</t>
  </si>
  <si>
    <t>Remb.capital</t>
  </si>
  <si>
    <t>Totaux reportés pour la projection &gt;&gt;&gt;</t>
  </si>
  <si>
    <t>Estimation des nouveaux emprunts à conclure:</t>
  </si>
  <si>
    <t>Projection de la charge :</t>
  </si>
  <si>
    <t>Données du prêt</t>
  </si>
  <si>
    <t>exercice de début</t>
  </si>
  <si>
    <t>Nbre mois intérêt 1ere année ( 3 ou 6)</t>
  </si>
  <si>
    <t xml:space="preserve">Montant </t>
  </si>
  <si>
    <t>Durée</t>
  </si>
  <si>
    <t>Taux</t>
  </si>
  <si>
    <t>Indiquez ici vos taux de projection</t>
  </si>
  <si>
    <t>[GEXERCICE/R-O/-68/-994-01]</t>
  </si>
  <si>
    <t>[GEXERCICE/D-O/-78/-954-01]</t>
  </si>
  <si>
    <t>[GEXERCICE/D-O/-78/-955-01]</t>
  </si>
  <si>
    <t>[GEXERCICE/D-O/-78/-957-01]</t>
  </si>
  <si>
    <t>[GEXERCICE/R-O/-66/-951-01]</t>
  </si>
  <si>
    <t>[GEXERCICE/R-E/-88/--]-[GEXERCICE/R-E/-88/-995-51]-[GEXERCICE/R-E/-88/-997-51]</t>
  </si>
  <si>
    <t>[GEXERCICE/D-E/-98/--]-[GEXERCICE/D-E/-98/-955-51]</t>
  </si>
  <si>
    <t>[GEXERCICE/R-E/-/-952-51]</t>
  </si>
  <si>
    <t>[PEXERCICE/R-E/-/-914-51]</t>
  </si>
  <si>
    <t>[GEXERCICE/D-E/-/-992-51]</t>
  </si>
  <si>
    <t>[PEXERCICE/R-E/-/-964-51]</t>
  </si>
  <si>
    <t>[GEXERCICE/R-E/-/-995-51]</t>
  </si>
  <si>
    <t>[GEXERCICE/R-E/-/-997-51]</t>
  </si>
  <si>
    <t>[GEXERCICE/D-E/-/-955-51]</t>
  </si>
  <si>
    <t>[GEXERCICE/R-O/-64/--]</t>
  </si>
  <si>
    <t>[GEXERCICE/D-O/-74/--]</t>
  </si>
  <si>
    <t>2021.10.12</t>
  </si>
  <si>
    <t>CPAS de</t>
  </si>
  <si>
    <t>CPAS TUBIZE</t>
  </si>
  <si>
    <t>07/11/2023</t>
  </si>
  <si>
    <t>MB 2</t>
  </si>
  <si>
    <t>DE VUYST GERALDINE</t>
  </si>
  <si>
    <t>geraldine.devuyst@cpas-tubize.be</t>
  </si>
  <si>
    <t>CALCOEN Candice</t>
  </si>
  <si>
    <t>candice.calcoen@cpas-tubize.be</t>
  </si>
  <si>
    <t>10/10/2023</t>
  </si>
  <si>
    <t>040001039</t>
  </si>
  <si>
    <t>GKCCBEBB</t>
  </si>
  <si>
    <t>040001040</t>
  </si>
  <si>
    <t>040001041</t>
  </si>
  <si>
    <t>040001042</t>
  </si>
  <si>
    <t>040001043</t>
  </si>
  <si>
    <t>BPOTBEB1</t>
  </si>
  <si>
    <t>040001045</t>
  </si>
  <si>
    <t>040001046</t>
  </si>
  <si>
    <t>040001047</t>
  </si>
  <si>
    <t>041600010</t>
  </si>
  <si>
    <t>041600011</t>
  </si>
  <si>
    <t>041600013</t>
  </si>
  <si>
    <t>041600014</t>
  </si>
  <si>
    <t>Intervention communale 2eme pilier</t>
  </si>
  <si>
    <t>Cotisation Responsabilisation</t>
  </si>
  <si>
    <t>Cotisation 2ème pilier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</si>
</sst>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\-??_ ;_ @_ "/>
    <numFmt numFmtId="165" formatCode="_-* #,##0.00&quot; €&quot;_-;\-* #,##0.00&quot; €&quot;_-;_-* \-??&quot; €&quot;_-;_-@_-"/>
    <numFmt numFmtId="166" formatCode="0\ %"/>
    <numFmt numFmtId="167" formatCode="d/mm/yyyy;@"/>
    <numFmt numFmtId="168" formatCode="0.00\ %"/>
    <numFmt numFmtId="169" formatCode="#,##0.00_ ;[Red]\-#,##0.00\ "/>
    <numFmt numFmtId="170" formatCode="_ * #,##0_ ;_ * \-#,##0_ ;_ * \-??_ ;_ @_ "/>
    <numFmt numFmtId="171" formatCode="0.000%"/>
  </numFmts>
  <fonts count="3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name val="Arial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i/>
      <sz val="9"/>
      <name val="Arial"/>
      <family val="2"/>
      <charset val="1"/>
    </font>
    <font>
      <i/>
      <sz val="8"/>
      <name val="Arial"/>
      <family val="2"/>
      <charset val="1"/>
    </font>
    <font>
      <sz val="9"/>
      <name val="Tahoma"/>
      <family val="2"/>
      <charset val="1"/>
    </font>
    <font>
      <sz val="10"/>
      <name val="Tahoma"/>
      <family val="2"/>
      <charset val="1"/>
    </font>
    <font>
      <b/>
      <sz val="9"/>
      <name val="Tahoma"/>
      <family val="2"/>
      <charset val="1"/>
    </font>
    <font>
      <b/>
      <sz val="10"/>
      <name val="Tahoma"/>
      <family val="2"/>
      <charset val="1"/>
    </font>
    <font>
      <sz val="9"/>
      <name val="Arial"/>
      <family val="2"/>
      <charset val="1"/>
    </font>
    <font>
      <sz val="9"/>
      <color rgb="FF000000"/>
      <name val="Tahoma"/>
      <family val="2"/>
      <charset val="1"/>
    </font>
    <font>
      <i/>
      <sz val="9"/>
      <name val="Tahoma"/>
      <family val="2"/>
      <charset val="1"/>
    </font>
    <font>
      <sz val="9"/>
      <color rgb="FFFFFFFF"/>
      <name val="Calibri"/>
      <family val="2"/>
      <charset val="1"/>
    </font>
    <font>
      <sz val="10"/>
      <color rgb="FFFFFFFF"/>
      <name val="Tahoma"/>
      <family val="2"/>
      <charset val="1"/>
    </font>
    <font>
      <b/>
      <sz val="9"/>
      <color rgb="FF000000"/>
      <name val="Tahoma"/>
      <family val="2"/>
      <charset val="1"/>
    </font>
    <font>
      <b/>
      <sz val="9"/>
      <color rgb="FFFFFFFF"/>
      <name val="Tahoma"/>
      <family val="2"/>
      <charset val="1"/>
    </font>
    <font>
      <sz val="9"/>
      <color rgb="FFFFFFFF"/>
      <name val="Tahoma"/>
      <family val="2"/>
      <charset val="1"/>
    </font>
    <font>
      <sz val="9"/>
      <color rgb="FFFF0000"/>
      <name val="Tahoma"/>
      <family val="2"/>
      <charset val="1"/>
    </font>
    <font>
      <b/>
      <i/>
      <sz val="9"/>
      <color rgb="FF000000"/>
      <name val="Tahoma"/>
      <family val="2"/>
      <charset val="1"/>
    </font>
    <font>
      <sz val="11"/>
      <color rgb="FF9C6500"/>
      <name val="Calibri"/>
      <family val="2"/>
      <charset val="1"/>
    </font>
    <font>
      <sz val="11"/>
      <name val="Calibri"/>
      <family val="2"/>
      <charset val="1"/>
    </font>
    <font>
      <i/>
      <sz val="9"/>
      <color rgb="FF000000"/>
      <name val="Tahoma"/>
      <family val="2"/>
      <charset val="1"/>
    </font>
    <font>
      <b/>
      <sz val="10"/>
      <color rgb="FFFF0000"/>
      <name val="Arial"/>
      <family val="2"/>
      <charset val="1"/>
    </font>
    <font>
      <b/>
      <i/>
      <sz val="10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Tahoma"/>
      <family val="2"/>
      <charset val="1"/>
    </font>
    <font>
      <b/>
      <sz val="10"/>
      <color rgb="FFFF0000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CFFFF"/>
        <bgColor rgb="FFCCECFF"/>
      </patternFill>
    </fill>
    <fill>
      <patternFill patternType="solid">
        <fgColor rgb="FFDBEEF4"/>
        <bgColor rgb="FFCCECFF"/>
      </patternFill>
    </fill>
    <fill>
      <patternFill patternType="solid">
        <fgColor rgb="FFFFEB9C"/>
        <bgColor rgb="FFFFFF99"/>
      </patternFill>
    </fill>
    <fill>
      <patternFill patternType="solid">
        <fgColor rgb="FFD1EA82"/>
        <bgColor rgb="FFC3E274"/>
      </patternFill>
    </fill>
    <fill>
      <patternFill patternType="solid">
        <fgColor rgb="FFFFFFFF"/>
        <bgColor rgb="FFF2F2F2"/>
      </patternFill>
    </fill>
    <fill>
      <patternFill patternType="solid">
        <fgColor rgb="FFEBF1DE"/>
        <bgColor rgb="FFF2F2F2"/>
      </patternFill>
    </fill>
    <fill>
      <patternFill patternType="solid">
        <fgColor rgb="FF33CCCC"/>
        <bgColor rgb="FF00FFFF"/>
      </patternFill>
    </fill>
    <fill>
      <patternFill patternType="solid">
        <fgColor rgb="FFD7E4BD"/>
        <bgColor rgb="FFDEDDD0"/>
      </patternFill>
    </fill>
    <fill>
      <patternFill patternType="solid">
        <fgColor rgb="FFFFFF99"/>
        <bgColor rgb="FFF2FFA6"/>
      </patternFill>
    </fill>
    <fill>
      <patternFill patternType="solid">
        <fgColor rgb="FF339966"/>
        <bgColor rgb="FF808080"/>
      </patternFill>
    </fill>
    <fill>
      <patternFill patternType="solid">
        <fgColor rgb="FFF2FFA6"/>
        <bgColor rgb="FFFFFF99"/>
      </patternFill>
    </fill>
    <fill>
      <patternFill patternType="solid">
        <fgColor rgb="FFFFCC00"/>
        <bgColor rgb="FFFFD966"/>
      </patternFill>
    </fill>
    <fill>
      <patternFill patternType="solid">
        <fgColor rgb="FFFFFF00"/>
        <bgColor rgb="FFFFCC00"/>
      </patternFill>
    </fill>
    <fill>
      <patternFill patternType="solid">
        <fgColor rgb="FF333399"/>
        <bgColor rgb="FF604A7B"/>
      </patternFill>
    </fill>
    <fill>
      <patternFill patternType="solid">
        <fgColor rgb="FFC0C0C0"/>
        <bgColor rgb="FFC8C3BA"/>
      </patternFill>
    </fill>
    <fill>
      <patternFill patternType="solid">
        <fgColor rgb="FFCCFFCC"/>
        <bgColor rgb="FFCCFFFF"/>
      </patternFill>
    </fill>
    <fill>
      <patternFill patternType="solid">
        <fgColor rgb="FF00FFFF"/>
        <bgColor rgb="FF33CCCC"/>
      </patternFill>
    </fill>
    <fill>
      <patternFill patternType="solid">
        <fgColor rgb="FFFF8080"/>
        <bgColor rgb="FFF79646"/>
      </patternFill>
    </fill>
    <fill>
      <patternFill patternType="solid">
        <fgColor rgb="FFCCCCFF"/>
        <bgColor rgb="FFE6E0EC"/>
      </patternFill>
    </fill>
    <fill>
      <patternFill patternType="solid">
        <fgColor rgb="FFC3E274"/>
        <bgColor rgb="FFD1EA82"/>
      </patternFill>
    </fill>
    <fill>
      <patternFill patternType="solid">
        <fgColor rgb="FFCCECFF"/>
        <bgColor rgb="FFDBEEF4"/>
      </patternFill>
    </fill>
    <fill>
      <patternFill patternType="solid">
        <fgColor rgb="FFDEDDD0"/>
        <bgColor rgb="FFD7E4BD"/>
      </patternFill>
    </fill>
    <fill>
      <patternFill patternType="solid">
        <fgColor rgb="FF9FBDB5"/>
        <bgColor rgb="FFC0C0C0"/>
      </patternFill>
    </fill>
    <fill>
      <patternFill patternType="solid">
        <fgColor rgb="FFFDEADA"/>
        <bgColor rgb="FFEBF1DE"/>
      </patternFill>
    </fill>
    <fill>
      <patternFill patternType="solid">
        <fgColor rgb="FFFFD966"/>
        <bgColor rgb="FFFFCC99"/>
      </patternFill>
    </fill>
    <fill>
      <patternFill patternType="solid">
        <fgColor rgb="FF99CC00"/>
        <bgColor rgb="FFC3E274"/>
      </patternFill>
    </fill>
    <fill>
      <patternFill patternType="solid">
        <fgColor rgb="FFFFCC99"/>
        <bgColor rgb="FFFAC090"/>
      </patternFill>
    </fill>
    <fill>
      <patternFill patternType="solid">
        <fgColor rgb="FFE6B9B8"/>
        <bgColor rgb="FFFAC090"/>
      </patternFill>
    </fill>
    <fill>
      <patternFill patternType="solid">
        <fgColor rgb="FFCC99FF"/>
        <bgColor rgb="FFE6B9B8"/>
      </patternFill>
    </fill>
    <fill>
      <patternFill patternType="solid">
        <fgColor rgb="FF99CCFF"/>
        <bgColor rgb="FF9FBDB5"/>
      </patternFill>
    </fill>
    <fill>
      <patternFill patternType="solid">
        <fgColor rgb="FF0066CC"/>
        <bgColor rgb="FF333399"/>
      </patternFill>
    </fill>
    <fill>
      <patternFill patternType="solid">
        <fgColor theme="5" tint="0.79998168889431442"/>
        <bgColor rgb="FF953735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3BA"/>
      </left>
      <right style="thin">
        <color rgb="FFC8C3BA"/>
      </right>
      <top style="thin">
        <color rgb="FFC8C3BA"/>
      </top>
      <bottom style="thin">
        <color rgb="FFC8C3BA"/>
      </bottom>
      <diagonal/>
    </border>
    <border>
      <left style="thin">
        <color rgb="FFC8C3BA"/>
      </left>
      <right/>
      <top style="thin">
        <color rgb="FFC8C3BA"/>
      </top>
      <bottom style="thin">
        <color rgb="FFC8C3BA"/>
      </bottom>
      <diagonal/>
    </border>
  </borders>
  <cellStyleXfs count="24">
    <xf numFmtId="0" fontId="0" fillId="0" borderId="0"/>
    <xf numFmtId="166" fontId="27" fillId="0" borderId="0" applyBorder="0" applyProtection="0"/>
    <xf numFmtId="164" fontId="27" fillId="0" borderId="0" applyBorder="0" applyProtection="0"/>
    <xf numFmtId="164" fontId="27" fillId="0" borderId="0" applyBorder="0" applyProtection="0"/>
    <xf numFmtId="164" fontId="27" fillId="0" borderId="0" applyBorder="0" applyProtection="0"/>
    <xf numFmtId="165" fontId="27" fillId="0" borderId="0" applyBorder="0" applyProtection="0"/>
    <xf numFmtId="165" fontId="27" fillId="0" borderId="0" applyBorder="0" applyProtection="0"/>
    <xf numFmtId="165" fontId="27" fillId="0" borderId="0" applyBorder="0" applyProtection="0"/>
    <xf numFmtId="165" fontId="27" fillId="0" borderId="0" applyBorder="0" applyProtection="0"/>
    <xf numFmtId="165" fontId="27" fillId="0" borderId="0" applyBorder="0" applyProtection="0"/>
    <xf numFmtId="0" fontId="1" fillId="0" borderId="0"/>
    <xf numFmtId="0" fontId="27" fillId="0" borderId="0"/>
    <xf numFmtId="0" fontId="1" fillId="0" borderId="0"/>
    <xf numFmtId="0" fontId="2" fillId="0" borderId="0"/>
    <xf numFmtId="166" fontId="27" fillId="0" borderId="0" applyBorder="0" applyProtection="0"/>
    <xf numFmtId="166" fontId="27" fillId="0" borderId="0" applyBorder="0" applyProtection="0"/>
    <xf numFmtId="166" fontId="27" fillId="0" borderId="0" applyBorder="0" applyProtection="0"/>
    <xf numFmtId="166" fontId="27" fillId="0" borderId="0" applyBorder="0" applyProtection="0"/>
    <xf numFmtId="166" fontId="27" fillId="0" borderId="0" applyBorder="0" applyProtection="0"/>
    <xf numFmtId="0" fontId="27" fillId="0" borderId="0" applyBorder="0"/>
    <xf numFmtId="0" fontId="27" fillId="0" borderId="0" applyBorder="0"/>
    <xf numFmtId="0" fontId="27" fillId="2" borderId="0" applyBorder="0" applyProtection="0"/>
    <xf numFmtId="0" fontId="27" fillId="3" borderId="0" applyBorder="0" applyProtection="0"/>
    <xf numFmtId="0" fontId="21" fillId="4" borderId="0" applyBorder="0" applyProtection="0"/>
  </cellStyleXfs>
  <cellXfs count="337">
    <xf numFmtId="0" fontId="0" fillId="0" borderId="0" xfId="0"/>
    <xf numFmtId="0" fontId="1" fillId="0" borderId="0" xfId="10"/>
    <xf numFmtId="0" fontId="1" fillId="6" borderId="1" xfId="10" applyFill="1" applyBorder="1" applyAlignment="1">
      <alignment horizontal="center"/>
    </xf>
    <xf numFmtId="0" fontId="4" fillId="7" borderId="2" xfId="10" applyFont="1" applyFill="1" applyBorder="1" applyAlignment="1">
      <alignment horizontal="right"/>
    </xf>
    <xf numFmtId="0" fontId="4" fillId="7" borderId="1" xfId="10" applyFont="1" applyFill="1" applyBorder="1" applyAlignment="1">
      <alignment horizontal="center"/>
    </xf>
    <xf numFmtId="0" fontId="1" fillId="7" borderId="1" xfId="10" applyFill="1" applyBorder="1"/>
    <xf numFmtId="0" fontId="1" fillId="7" borderId="3" xfId="10" applyFill="1" applyBorder="1"/>
    <xf numFmtId="167" fontId="1" fillId="0" borderId="1" xfId="10" applyNumberFormat="1" applyBorder="1" applyAlignment="1">
      <alignment horizontal="center"/>
    </xf>
    <xf numFmtId="0" fontId="1" fillId="0" borderId="5" xfId="10" applyBorder="1"/>
    <xf numFmtId="0" fontId="1" fillId="0" borderId="0" xfId="10" applyAlignment="1">
      <alignment horizontal="right"/>
    </xf>
    <xf numFmtId="0" fontId="1" fillId="0" borderId="7" xfId="10" applyBorder="1"/>
    <xf numFmtId="0" fontId="1" fillId="0" borderId="8" xfId="10" applyBorder="1" applyAlignment="1">
      <alignment horizontal="right"/>
    </xf>
    <xf numFmtId="0" fontId="1" fillId="0" borderId="4" xfId="10" applyBorder="1"/>
    <xf numFmtId="0" fontId="1" fillId="0" borderId="9" xfId="10" applyBorder="1"/>
    <xf numFmtId="0" fontId="1" fillId="0" borderId="10" xfId="10" applyBorder="1"/>
    <xf numFmtId="0" fontId="1" fillId="0" borderId="6" xfId="10" applyBorder="1"/>
    <xf numFmtId="0" fontId="1" fillId="0" borderId="8" xfId="10" applyBorder="1"/>
    <xf numFmtId="0" fontId="1" fillId="0" borderId="11" xfId="10" applyBorder="1"/>
    <xf numFmtId="0" fontId="5" fillId="0" borderId="0" xfId="10" applyFont="1"/>
    <xf numFmtId="0" fontId="6" fillId="0" borderId="0" xfId="10" applyFont="1"/>
    <xf numFmtId="49" fontId="6" fillId="0" borderId="0" xfId="10" applyNumberFormat="1" applyFont="1" applyAlignment="1">
      <alignment horizontal="left"/>
    </xf>
    <xf numFmtId="0" fontId="1" fillId="0" borderId="1" xfId="10" applyBorder="1"/>
    <xf numFmtId="0" fontId="7" fillId="0" borderId="0" xfId="10" applyFont="1" applyProtection="1">
      <protection locked="0"/>
    </xf>
    <xf numFmtId="0" fontId="7" fillId="0" borderId="0" xfId="10" applyFont="1" applyAlignment="1" applyProtection="1">
      <alignment horizontal="left" vertical="center"/>
      <protection locked="0"/>
    </xf>
    <xf numFmtId="0" fontId="7" fillId="0" borderId="0" xfId="10" applyFont="1" applyAlignment="1" applyProtection="1">
      <alignment vertical="center"/>
      <protection locked="0"/>
    </xf>
    <xf numFmtId="0" fontId="7" fillId="0" borderId="0" xfId="10" applyFont="1" applyAlignment="1" applyProtection="1">
      <alignment wrapText="1"/>
      <protection locked="0"/>
    </xf>
    <xf numFmtId="0" fontId="8" fillId="0" borderId="0" xfId="10" applyFont="1" applyProtection="1">
      <protection locked="0"/>
    </xf>
    <xf numFmtId="0" fontId="10" fillId="0" borderId="1" xfId="10" applyFont="1" applyBorder="1" applyAlignment="1" applyProtection="1">
      <alignment horizontal="center" wrapText="1"/>
      <protection locked="0"/>
    </xf>
    <xf numFmtId="49" fontId="7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168" fontId="7" fillId="0" borderId="1" xfId="10" applyNumberFormat="1" applyFont="1" applyBorder="1" applyAlignment="1" applyProtection="1">
      <alignment horizontal="right" vertical="center"/>
      <protection locked="0"/>
    </xf>
    <xf numFmtId="168" fontId="8" fillId="0" borderId="1" xfId="10" applyNumberFormat="1" applyFont="1" applyBorder="1" applyProtection="1">
      <protection locked="0"/>
    </xf>
    <xf numFmtId="168" fontId="7" fillId="0" borderId="1" xfId="10" applyNumberFormat="1" applyFont="1" applyBorder="1" applyAlignment="1" applyProtection="1">
      <alignment horizontal="center" wrapText="1"/>
      <protection locked="0"/>
    </xf>
    <xf numFmtId="168" fontId="11" fillId="0" borderId="1" xfId="13" applyNumberFormat="1" applyFont="1" applyBorder="1" applyAlignment="1" applyProtection="1">
      <alignment horizontal="center" wrapText="1"/>
      <protection locked="0"/>
    </xf>
    <xf numFmtId="168" fontId="11" fillId="0" borderId="1" xfId="0" applyNumberFormat="1" applyFont="1" applyBorder="1" applyAlignment="1" applyProtection="1">
      <alignment horizontal="center" wrapText="1"/>
      <protection locked="0"/>
    </xf>
    <xf numFmtId="49" fontId="12" fillId="0" borderId="1" xfId="0" applyNumberFormat="1" applyFont="1" applyBorder="1"/>
    <xf numFmtId="49" fontId="12" fillId="0" borderId="1" xfId="0" applyNumberFormat="1" applyFont="1" applyBorder="1" applyAlignment="1">
      <alignment wrapText="1"/>
    </xf>
    <xf numFmtId="0" fontId="13" fillId="8" borderId="1" xfId="0" applyFont="1" applyFill="1" applyBorder="1" applyAlignment="1">
      <alignment horizontal="left" vertical="center"/>
    </xf>
    <xf numFmtId="0" fontId="9" fillId="8" borderId="12" xfId="0" applyFont="1" applyFill="1" applyBorder="1" applyAlignment="1">
      <alignment horizontal="right" vertical="center"/>
    </xf>
    <xf numFmtId="0" fontId="7" fillId="0" borderId="1" xfId="10" applyFont="1" applyBorder="1" applyAlignment="1" applyProtection="1">
      <alignment horizontal="left" vertical="center"/>
      <protection locked="0"/>
    </xf>
    <xf numFmtId="0" fontId="9" fillId="0" borderId="1" xfId="10" applyFont="1" applyBorder="1" applyAlignment="1" applyProtection="1">
      <alignment horizontal="center" vertical="center"/>
      <protection locked="0"/>
    </xf>
    <xf numFmtId="168" fontId="9" fillId="0" borderId="1" xfId="10" applyNumberFormat="1" applyFont="1" applyBorder="1" applyAlignment="1" applyProtection="1">
      <alignment horizontal="center" wrapText="1"/>
      <protection locked="0"/>
    </xf>
    <xf numFmtId="4" fontId="9" fillId="0" borderId="1" xfId="10" applyNumberFormat="1" applyFont="1" applyBorder="1" applyProtection="1">
      <protection locked="0"/>
    </xf>
    <xf numFmtId="49" fontId="12" fillId="9" borderId="1" xfId="0" applyNumberFormat="1" applyFont="1" applyFill="1" applyBorder="1" applyAlignment="1">
      <alignment wrapText="1"/>
    </xf>
    <xf numFmtId="4" fontId="7" fillId="9" borderId="1" xfId="10" applyNumberFormat="1" applyFont="1" applyFill="1" applyBorder="1" applyProtection="1">
      <protection locked="0"/>
    </xf>
    <xf numFmtId="0" fontId="8" fillId="9" borderId="1" xfId="10" applyFont="1" applyFill="1" applyBorder="1" applyProtection="1">
      <protection locked="0"/>
    </xf>
    <xf numFmtId="0" fontId="9" fillId="0" borderId="1" xfId="10" applyFont="1" applyBorder="1" applyAlignment="1" applyProtection="1">
      <alignment horizontal="right" vertical="center"/>
      <protection locked="0"/>
    </xf>
    <xf numFmtId="0" fontId="7" fillId="0" borderId="1" xfId="10" applyFont="1" applyBorder="1" applyAlignment="1" applyProtection="1">
      <alignment vertical="center"/>
      <protection locked="0"/>
    </xf>
    <xf numFmtId="0" fontId="7" fillId="0" borderId="1" xfId="10" applyFont="1" applyBorder="1" applyProtection="1">
      <protection locked="0"/>
    </xf>
    <xf numFmtId="0" fontId="7" fillId="0" borderId="1" xfId="1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6" fillId="2" borderId="1" xfId="21" applyFont="1" applyBorder="1" applyAlignment="1" applyProtection="1">
      <alignment horizontal="center" vertical="center" wrapText="1"/>
    </xf>
    <xf numFmtId="49" fontId="16" fillId="2" borderId="1" xfId="5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2" fillId="0" borderId="1" xfId="0" applyFont="1" applyBorder="1"/>
    <xf numFmtId="168" fontId="12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4" fontId="12" fillId="0" borderId="1" xfId="0" applyNumberFormat="1" applyFont="1" applyBorder="1"/>
    <xf numFmtId="168" fontId="7" fillId="6" borderId="1" xfId="5" applyNumberFormat="1" applyFont="1" applyFill="1" applyBorder="1" applyAlignment="1" applyProtection="1">
      <alignment horizontal="center" vertical="center"/>
    </xf>
    <xf numFmtId="4" fontId="7" fillId="0" borderId="1" xfId="5" applyNumberFormat="1" applyFont="1" applyBorder="1" applyAlignment="1" applyProtection="1">
      <alignment vertical="center"/>
    </xf>
    <xf numFmtId="49" fontId="13" fillId="8" borderId="1" xfId="0" applyNumberFormat="1" applyFont="1" applyFill="1" applyBorder="1" applyAlignment="1">
      <alignment horizontal="left" vertical="center"/>
    </xf>
    <xf numFmtId="4" fontId="9" fillId="8" borderId="12" xfId="0" applyNumberFormat="1" applyFont="1" applyFill="1" applyBorder="1" applyAlignment="1">
      <alignment horizontal="right" vertical="center"/>
    </xf>
    <xf numFmtId="168" fontId="9" fillId="8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vertical="center"/>
    </xf>
    <xf numFmtId="4" fontId="7" fillId="9" borderId="1" xfId="5" applyNumberFormat="1" applyFont="1" applyFill="1" applyBorder="1" applyAlignment="1" applyProtection="1">
      <alignment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/>
    <xf numFmtId="168" fontId="9" fillId="8" borderId="12" xfId="0" applyNumberFormat="1" applyFont="1" applyFill="1" applyBorder="1" applyAlignment="1">
      <alignment horizontal="right" vertical="center"/>
    </xf>
    <xf numFmtId="0" fontId="13" fillId="11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right" vertical="center"/>
    </xf>
    <xf numFmtId="4" fontId="9" fillId="11" borderId="1" xfId="0" applyNumberFormat="1" applyFont="1" applyFill="1" applyBorder="1" applyAlignment="1">
      <alignment horizontal="right" vertical="center"/>
    </xf>
    <xf numFmtId="168" fontId="9" fillId="11" borderId="1" xfId="0" applyNumberFormat="1" applyFont="1" applyFill="1" applyBorder="1" applyAlignment="1">
      <alignment horizontal="right" vertical="center"/>
    </xf>
    <xf numFmtId="0" fontId="8" fillId="0" borderId="0" xfId="10" applyFont="1"/>
    <xf numFmtId="0" fontId="8" fillId="0" borderId="0" xfId="10" applyFont="1" applyAlignment="1">
      <alignment wrapText="1"/>
    </xf>
    <xf numFmtId="0" fontId="9" fillId="0" borderId="1" xfId="10" applyFont="1" applyBorder="1" applyAlignment="1">
      <alignment horizontal="left" vertical="center" wrapText="1"/>
    </xf>
    <xf numFmtId="0" fontId="9" fillId="0" borderId="1" xfId="10" applyFont="1" applyBorder="1" applyAlignment="1">
      <alignment horizontal="center" vertical="center" wrapText="1"/>
    </xf>
    <xf numFmtId="49" fontId="12" fillId="0" borderId="12" xfId="0" applyNumberFormat="1" applyFont="1" applyBorder="1"/>
    <xf numFmtId="168" fontId="8" fillId="0" borderId="1" xfId="10" applyNumberFormat="1" applyFont="1" applyBorder="1"/>
    <xf numFmtId="168" fontId="8" fillId="0" borderId="1" xfId="1" applyNumberFormat="1" applyFont="1" applyBorder="1" applyProtection="1"/>
    <xf numFmtId="168" fontId="11" fillId="0" borderId="1" xfId="15" applyNumberFormat="1" applyFont="1" applyBorder="1" applyAlignment="1" applyProtection="1">
      <alignment vertical="center"/>
    </xf>
    <xf numFmtId="49" fontId="12" fillId="0" borderId="12" xfId="0" applyNumberFormat="1" applyFont="1" applyBorder="1" applyAlignment="1">
      <alignment wrapText="1"/>
    </xf>
    <xf numFmtId="0" fontId="9" fillId="0" borderId="1" xfId="10" applyFont="1" applyBorder="1" applyAlignment="1">
      <alignment vertical="center" wrapText="1"/>
    </xf>
    <xf numFmtId="0" fontId="9" fillId="0" borderId="1" xfId="10" applyFont="1" applyBorder="1" applyAlignment="1">
      <alignment horizontal="right" vertical="center" wrapText="1"/>
    </xf>
    <xf numFmtId="0" fontId="7" fillId="0" borderId="1" xfId="10" applyFont="1" applyBorder="1" applyAlignment="1">
      <alignment horizontal="left" vertical="center" wrapText="1"/>
    </xf>
    <xf numFmtId="0" fontId="8" fillId="0" borderId="1" xfId="10" applyFont="1" applyBorder="1"/>
    <xf numFmtId="49" fontId="12" fillId="14" borderId="12" xfId="0" applyNumberFormat="1" applyFont="1" applyFill="1" applyBorder="1"/>
    <xf numFmtId="0" fontId="18" fillId="15" borderId="12" xfId="0" applyFont="1" applyFill="1" applyBorder="1" applyAlignment="1">
      <alignment horizontal="left" vertical="center"/>
    </xf>
    <xf numFmtId="0" fontId="17" fillId="15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vertical="center"/>
    </xf>
    <xf numFmtId="49" fontId="12" fillId="0" borderId="1" xfId="0" applyNumberFormat="1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/>
    </xf>
    <xf numFmtId="49" fontId="18" fillId="15" borderId="12" xfId="0" applyNumberFormat="1" applyFont="1" applyFill="1" applyBorder="1" applyAlignment="1">
      <alignment vertical="center"/>
    </xf>
    <xf numFmtId="168" fontId="17" fillId="15" borderId="1" xfId="0" applyNumberFormat="1" applyFont="1" applyFill="1" applyBorder="1" applyAlignment="1">
      <alignment horizontal="right" vertical="center"/>
    </xf>
    <xf numFmtId="4" fontId="17" fillId="15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Border="1" applyAlignment="1">
      <alignment vertical="center"/>
    </xf>
    <xf numFmtId="49" fontId="18" fillId="15" borderId="12" xfId="0" applyNumberFormat="1" applyFont="1" applyFill="1" applyBorder="1" applyAlignment="1">
      <alignment horizontal="lef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10" borderId="14" xfId="0" applyFont="1" applyFill="1" applyBorder="1" applyAlignment="1">
      <alignment horizontal="left" vertical="center"/>
    </xf>
    <xf numFmtId="4" fontId="7" fillId="0" borderId="10" xfId="5" applyNumberFormat="1" applyFont="1" applyBorder="1" applyAlignment="1" applyProtection="1">
      <alignment vertical="center"/>
    </xf>
    <xf numFmtId="4" fontId="7" fillId="0" borderId="13" xfId="5" applyNumberFormat="1" applyFont="1" applyBorder="1" applyAlignment="1" applyProtection="1">
      <alignment vertical="center"/>
    </xf>
    <xf numFmtId="169" fontId="0" fillId="0" borderId="1" xfId="0" applyNumberFormat="1" applyBorder="1"/>
    <xf numFmtId="0" fontId="7" fillId="0" borderId="0" xfId="0" applyFont="1" applyAlignment="1">
      <alignment horizontal="center" vertical="center"/>
    </xf>
    <xf numFmtId="0" fontId="7" fillId="0" borderId="0" xfId="10" applyFont="1" applyAlignment="1">
      <alignment vertical="center" wrapText="1"/>
    </xf>
    <xf numFmtId="0" fontId="7" fillId="0" borderId="0" xfId="10" applyFont="1" applyAlignment="1">
      <alignment vertical="center"/>
    </xf>
    <xf numFmtId="0" fontId="7" fillId="0" borderId="1" xfId="10" applyFont="1" applyBorder="1" applyAlignment="1">
      <alignment vertical="center" wrapText="1"/>
    </xf>
    <xf numFmtId="165" fontId="16" fillId="16" borderId="1" xfId="5" applyFont="1" applyFill="1" applyBorder="1" applyAlignment="1" applyProtection="1">
      <alignment horizontal="center" vertical="center"/>
    </xf>
    <xf numFmtId="4" fontId="7" fillId="0" borderId="0" xfId="10" applyNumberFormat="1" applyFont="1" applyAlignment="1">
      <alignment horizontal="center" vertical="center" wrapText="1"/>
    </xf>
    <xf numFmtId="0" fontId="7" fillId="17" borderId="12" xfId="10" applyFont="1" applyFill="1" applyBorder="1" applyAlignment="1">
      <alignment horizontal="center" vertical="center"/>
    </xf>
    <xf numFmtId="4" fontId="7" fillId="17" borderId="1" xfId="10" applyNumberFormat="1" applyFont="1" applyFill="1" applyBorder="1" applyAlignment="1">
      <alignment horizontal="center" vertical="center"/>
    </xf>
    <xf numFmtId="0" fontId="7" fillId="17" borderId="1" xfId="10" applyFont="1" applyFill="1" applyBorder="1" applyAlignment="1">
      <alignment horizontal="center" vertical="center"/>
    </xf>
    <xf numFmtId="4" fontId="7" fillId="17" borderId="1" xfId="10" applyNumberFormat="1" applyFont="1" applyFill="1" applyBorder="1" applyAlignment="1">
      <alignment vertical="center"/>
    </xf>
    <xf numFmtId="168" fontId="7" fillId="17" borderId="1" xfId="10" applyNumberFormat="1" applyFont="1" applyFill="1" applyBorder="1" applyAlignment="1">
      <alignment vertical="center"/>
    </xf>
    <xf numFmtId="4" fontId="7" fillId="0" borderId="0" xfId="10" applyNumberFormat="1" applyFont="1" applyAlignment="1">
      <alignment vertical="center"/>
    </xf>
    <xf numFmtId="0" fontId="9" fillId="16" borderId="12" xfId="10" applyFont="1" applyFill="1" applyBorder="1" applyAlignment="1">
      <alignment horizontal="center" vertical="center"/>
    </xf>
    <xf numFmtId="4" fontId="7" fillId="16" borderId="1" xfId="10" applyNumberFormat="1" applyFont="1" applyFill="1" applyBorder="1" applyAlignment="1">
      <alignment vertical="center"/>
    </xf>
    <xf numFmtId="0" fontId="9" fillId="16" borderId="1" xfId="10" applyFont="1" applyFill="1" applyBorder="1" applyAlignment="1">
      <alignment vertical="center"/>
    </xf>
    <xf numFmtId="168" fontId="7" fillId="16" borderId="1" xfId="10" applyNumberFormat="1" applyFont="1" applyFill="1" applyBorder="1" applyAlignment="1">
      <alignment vertical="center"/>
    </xf>
    <xf numFmtId="0" fontId="7" fillId="0" borderId="12" xfId="10" applyFont="1" applyBorder="1" applyAlignment="1">
      <alignment vertical="center"/>
    </xf>
    <xf numFmtId="4" fontId="7" fillId="0" borderId="1" xfId="10" applyNumberFormat="1" applyFont="1" applyBorder="1" applyAlignment="1">
      <alignment vertical="center"/>
    </xf>
    <xf numFmtId="0" fontId="9" fillId="18" borderId="12" xfId="10" applyFont="1" applyFill="1" applyBorder="1" applyAlignment="1">
      <alignment vertical="center"/>
    </xf>
    <xf numFmtId="4" fontId="9" fillId="18" borderId="1" xfId="10" applyNumberFormat="1" applyFont="1" applyFill="1" applyBorder="1" applyAlignment="1">
      <alignment vertical="center"/>
    </xf>
    <xf numFmtId="0" fontId="9" fillId="0" borderId="12" xfId="10" applyFont="1" applyBorder="1" applyAlignment="1">
      <alignment vertical="center"/>
    </xf>
    <xf numFmtId="4" fontId="9" fillId="0" borderId="1" xfId="10" applyNumberFormat="1" applyFont="1" applyBorder="1" applyAlignment="1">
      <alignment vertical="center"/>
    </xf>
    <xf numFmtId="0" fontId="9" fillId="0" borderId="1" xfId="10" applyFont="1" applyBorder="1" applyAlignment="1">
      <alignment vertical="center"/>
    </xf>
    <xf numFmtId="168" fontId="7" fillId="0" borderId="1" xfId="10" applyNumberFormat="1" applyFont="1" applyBorder="1" applyAlignment="1">
      <alignment vertical="center"/>
    </xf>
    <xf numFmtId="0" fontId="9" fillId="17" borderId="12" xfId="10" applyFont="1" applyFill="1" applyBorder="1" applyAlignment="1">
      <alignment vertical="center"/>
    </xf>
    <xf numFmtId="4" fontId="9" fillId="17" borderId="1" xfId="10" applyNumberFormat="1" applyFont="1" applyFill="1" applyBorder="1" applyAlignment="1">
      <alignment vertical="center"/>
    </xf>
    <xf numFmtId="0" fontId="9" fillId="17" borderId="1" xfId="10" applyFont="1" applyFill="1" applyBorder="1" applyAlignment="1">
      <alignment vertical="center"/>
    </xf>
    <xf numFmtId="168" fontId="9" fillId="17" borderId="1" xfId="10" applyNumberFormat="1" applyFont="1" applyFill="1" applyBorder="1" applyAlignment="1">
      <alignment vertical="center"/>
    </xf>
    <xf numFmtId="0" fontId="7" fillId="0" borderId="15" xfId="0" applyFont="1" applyBorder="1" applyAlignment="1">
      <alignment horizontal="left" vertical="top"/>
    </xf>
    <xf numFmtId="0" fontId="7" fillId="0" borderId="1" xfId="10" applyFont="1" applyBorder="1" applyAlignment="1">
      <alignment vertical="center"/>
    </xf>
    <xf numFmtId="0" fontId="9" fillId="19" borderId="12" xfId="10" applyFont="1" applyFill="1" applyBorder="1" applyAlignment="1">
      <alignment horizontal="center" vertical="center"/>
    </xf>
    <xf numFmtId="0" fontId="7" fillId="19" borderId="1" xfId="10" applyFont="1" applyFill="1" applyBorder="1" applyAlignment="1">
      <alignment vertical="center"/>
    </xf>
    <xf numFmtId="0" fontId="9" fillId="19" borderId="1" xfId="10" applyFont="1" applyFill="1" applyBorder="1" applyAlignment="1">
      <alignment vertical="center"/>
    </xf>
    <xf numFmtId="0" fontId="7" fillId="6" borderId="12" xfId="10" applyFont="1" applyFill="1" applyBorder="1" applyAlignment="1">
      <alignment vertical="center"/>
    </xf>
    <xf numFmtId="4" fontId="7" fillId="6" borderId="0" xfId="10" applyNumberFormat="1" applyFont="1" applyFill="1" applyAlignment="1">
      <alignment vertical="center"/>
    </xf>
    <xf numFmtId="0" fontId="7" fillId="6" borderId="0" xfId="10" applyFont="1" applyFill="1" applyAlignment="1">
      <alignment vertical="center"/>
    </xf>
    <xf numFmtId="0" fontId="7" fillId="6" borderId="15" xfId="0" applyFont="1" applyFill="1" applyBorder="1" applyAlignment="1">
      <alignment horizontal="left" vertical="top"/>
    </xf>
    <xf numFmtId="0" fontId="7" fillId="6" borderId="1" xfId="10" applyFont="1" applyFill="1" applyBorder="1" applyAlignment="1">
      <alignment horizontal="right" vertical="center" wrapText="1"/>
    </xf>
    <xf numFmtId="0" fontId="9" fillId="6" borderId="12" xfId="10" applyFont="1" applyFill="1" applyBorder="1" applyAlignment="1">
      <alignment vertical="center"/>
    </xf>
    <xf numFmtId="4" fontId="9" fillId="6" borderId="1" xfId="10" applyNumberFormat="1" applyFont="1" applyFill="1" applyBorder="1" applyAlignment="1">
      <alignment vertical="center"/>
    </xf>
    <xf numFmtId="0" fontId="13" fillId="6" borderId="0" xfId="0" applyFont="1" applyFill="1" applyAlignment="1">
      <alignment horizontal="left" vertical="top"/>
    </xf>
    <xf numFmtId="0" fontId="13" fillId="6" borderId="12" xfId="10" applyFont="1" applyFill="1" applyBorder="1" applyAlignment="1">
      <alignment vertical="center"/>
    </xf>
    <xf numFmtId="4" fontId="13" fillId="0" borderId="1" xfId="10" applyNumberFormat="1" applyFont="1" applyBorder="1" applyAlignment="1">
      <alignment vertical="center"/>
    </xf>
    <xf numFmtId="4" fontId="13" fillId="6" borderId="0" xfId="10" applyNumberFormat="1" applyFont="1" applyFill="1" applyAlignment="1">
      <alignment vertical="center"/>
    </xf>
    <xf numFmtId="0" fontId="13" fillId="6" borderId="0" xfId="10" applyFont="1" applyFill="1" applyAlignment="1">
      <alignment vertical="center"/>
    </xf>
    <xf numFmtId="0" fontId="7" fillId="6" borderId="1" xfId="10" applyFont="1" applyFill="1" applyBorder="1" applyAlignment="1">
      <alignment vertical="center" wrapText="1"/>
    </xf>
    <xf numFmtId="0" fontId="9" fillId="19" borderId="12" xfId="10" applyFont="1" applyFill="1" applyBorder="1" applyAlignment="1">
      <alignment vertical="center"/>
    </xf>
    <xf numFmtId="4" fontId="9" fillId="19" borderId="1" xfId="10" applyNumberFormat="1" applyFont="1" applyFill="1" applyBorder="1" applyAlignment="1">
      <alignment vertical="center"/>
    </xf>
    <xf numFmtId="4" fontId="9" fillId="0" borderId="0" xfId="10" applyNumberFormat="1" applyFont="1" applyAlignment="1">
      <alignment vertical="center"/>
    </xf>
    <xf numFmtId="0" fontId="9" fillId="0" borderId="0" xfId="10" applyFont="1" applyAlignment="1">
      <alignment vertical="center"/>
    </xf>
    <xf numFmtId="168" fontId="7" fillId="0" borderId="0" xfId="10" applyNumberFormat="1" applyFont="1" applyAlignment="1">
      <alignment vertical="center"/>
    </xf>
    <xf numFmtId="0" fontId="9" fillId="19" borderId="12" xfId="10" applyFont="1" applyFill="1" applyBorder="1" applyAlignment="1">
      <alignment horizontal="left" vertical="center"/>
    </xf>
    <xf numFmtId="0" fontId="9" fillId="20" borderId="1" xfId="10" applyFont="1" applyFill="1" applyBorder="1" applyAlignment="1">
      <alignment horizontal="center" vertical="center"/>
    </xf>
    <xf numFmtId="0" fontId="9" fillId="6" borderId="1" xfId="10" applyFont="1" applyFill="1" applyBorder="1" applyAlignment="1">
      <alignment vertical="center"/>
    </xf>
    <xf numFmtId="0" fontId="7" fillId="6" borderId="1" xfId="10" applyFont="1" applyFill="1" applyBorder="1" applyAlignment="1">
      <alignment horizontal="right" vertical="center"/>
    </xf>
    <xf numFmtId="0" fontId="7" fillId="6" borderId="13" xfId="10" applyFont="1" applyFill="1" applyBorder="1" applyAlignment="1">
      <alignment horizontal="right" vertical="center"/>
    </xf>
    <xf numFmtId="4" fontId="7" fillId="0" borderId="13" xfId="10" applyNumberFormat="1" applyFont="1" applyBorder="1" applyAlignment="1">
      <alignment vertical="center"/>
    </xf>
    <xf numFmtId="0" fontId="7" fillId="0" borderId="16" xfId="0" applyFont="1" applyBorder="1" applyAlignment="1">
      <alignment horizontal="left" vertical="top"/>
    </xf>
    <xf numFmtId="0" fontId="7" fillId="0" borderId="1" xfId="10" applyFont="1" applyBorder="1" applyAlignment="1">
      <alignment horizontal="right" vertical="center"/>
    </xf>
    <xf numFmtId="4" fontId="7" fillId="0" borderId="12" xfId="10" applyNumberFormat="1" applyFont="1" applyBorder="1" applyAlignment="1">
      <alignment vertical="center"/>
    </xf>
    <xf numFmtId="0" fontId="7" fillId="24" borderId="1" xfId="23" applyFont="1" applyFill="1" applyBorder="1" applyAlignment="1" applyProtection="1">
      <alignment horizontal="center" vertical="center"/>
      <protection locked="0"/>
    </xf>
    <xf numFmtId="165" fontId="7" fillId="24" borderId="1" xfId="5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vertical="center"/>
    </xf>
    <xf numFmtId="168" fontId="7" fillId="0" borderId="1" xfId="5" applyNumberFormat="1" applyFont="1" applyBorder="1" applyAlignment="1" applyProtection="1">
      <alignment vertical="center"/>
    </xf>
    <xf numFmtId="168" fontId="7" fillId="0" borderId="1" xfId="0" applyNumberFormat="1" applyFont="1" applyBorder="1" applyAlignment="1">
      <alignment vertical="center"/>
    </xf>
    <xf numFmtId="1" fontId="7" fillId="25" borderId="1" xfId="5" applyNumberFormat="1" applyFont="1" applyFill="1" applyBorder="1" applyAlignment="1" applyProtection="1">
      <alignment vertical="center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5" applyNumberFormat="1" applyFont="1" applyBorder="1" applyAlignment="1" applyProtection="1">
      <alignment vertical="center" wrapText="1"/>
    </xf>
    <xf numFmtId="4" fontId="7" fillId="25" borderId="1" xfId="0" applyNumberFormat="1" applyFont="1" applyFill="1" applyBorder="1" applyAlignment="1">
      <alignment vertical="center"/>
    </xf>
    <xf numFmtId="0" fontId="7" fillId="26" borderId="1" xfId="0" applyFont="1" applyFill="1" applyBorder="1" applyAlignment="1">
      <alignment vertical="center"/>
    </xf>
    <xf numFmtId="4" fontId="7" fillId="26" borderId="1" xfId="5" applyNumberFormat="1" applyFont="1" applyFill="1" applyBorder="1" applyAlignment="1" applyProtection="1">
      <alignment vertical="center"/>
    </xf>
    <xf numFmtId="165" fontId="7" fillId="0" borderId="1" xfId="5" applyFont="1" applyBorder="1" applyAlignment="1" applyProtection="1">
      <alignment vertical="center"/>
    </xf>
    <xf numFmtId="168" fontId="7" fillId="0" borderId="1" xfId="5" applyNumberFormat="1" applyFont="1" applyBorder="1" applyAlignment="1" applyProtection="1">
      <alignment horizontal="right" vertical="center"/>
    </xf>
    <xf numFmtId="2" fontId="7" fillId="0" borderId="1" xfId="5" applyNumberFormat="1" applyFont="1" applyBorder="1" applyAlignment="1" applyProtection="1">
      <alignment vertical="center"/>
    </xf>
    <xf numFmtId="0" fontId="12" fillId="25" borderId="1" xfId="0" applyFont="1" applyFill="1" applyBorder="1" applyAlignment="1">
      <alignment vertical="center" wrapText="1"/>
    </xf>
    <xf numFmtId="0" fontId="22" fillId="0" borderId="1" xfId="0" applyFont="1" applyBorder="1"/>
    <xf numFmtId="0" fontId="7" fillId="0" borderId="0" xfId="10" applyFont="1" applyAlignment="1">
      <alignment horizontal="center"/>
    </xf>
    <xf numFmtId="0" fontId="7" fillId="0" borderId="0" xfId="10" applyFont="1"/>
    <xf numFmtId="0" fontId="12" fillId="0" borderId="1" xfId="10" applyFont="1" applyBorder="1" applyAlignment="1">
      <alignment horizontal="right" vertical="center"/>
    </xf>
    <xf numFmtId="0" fontId="12" fillId="0" borderId="1" xfId="10" applyFont="1" applyBorder="1" applyAlignment="1">
      <alignment horizontal="left" vertical="center" wrapText="1"/>
    </xf>
    <xf numFmtId="168" fontId="8" fillId="0" borderId="1" xfId="0" applyNumberFormat="1" applyFont="1" applyBorder="1"/>
    <xf numFmtId="168" fontId="8" fillId="0" borderId="1" xfId="13" applyNumberFormat="1" applyFont="1" applyBorder="1"/>
    <xf numFmtId="0" fontId="16" fillId="13" borderId="1" xfId="1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1" xfId="13" applyFont="1" applyBorder="1"/>
    <xf numFmtId="0" fontId="16" fillId="27" borderId="1" xfId="10" applyFont="1" applyFill="1" applyBorder="1" applyAlignment="1">
      <alignment horizontal="left" vertical="center" wrapText="1"/>
    </xf>
    <xf numFmtId="0" fontId="23" fillId="0" borderId="1" xfId="10" applyFont="1" applyBorder="1" applyAlignment="1">
      <alignment horizontal="right" vertical="center"/>
    </xf>
    <xf numFmtId="0" fontId="13" fillId="0" borderId="1" xfId="10" applyFont="1" applyBorder="1" applyAlignment="1">
      <alignment vertical="center" wrapText="1"/>
    </xf>
    <xf numFmtId="0" fontId="23" fillId="0" borderId="1" xfId="10" applyFont="1" applyBorder="1" applyAlignment="1">
      <alignment horizontal="left" vertical="center" wrapText="1"/>
    </xf>
    <xf numFmtId="0" fontId="16" fillId="19" borderId="1" xfId="10" applyFont="1" applyFill="1" applyBorder="1" applyAlignment="1">
      <alignment horizontal="left" vertical="center" wrapText="1"/>
    </xf>
    <xf numFmtId="0" fontId="16" fillId="0" borderId="1" xfId="10" applyFont="1" applyBorder="1" applyAlignment="1">
      <alignment horizontal="left" vertical="center" wrapText="1"/>
    </xf>
    <xf numFmtId="4" fontId="10" fillId="0" borderId="1" xfId="10" applyNumberFormat="1" applyFont="1" applyBorder="1"/>
    <xf numFmtId="0" fontId="16" fillId="28" borderId="1" xfId="10" applyFont="1" applyFill="1" applyBorder="1" applyAlignment="1">
      <alignment horizontal="left" vertical="center" wrapText="1"/>
    </xf>
    <xf numFmtId="0" fontId="12" fillId="0" borderId="0" xfId="10" applyFont="1" applyAlignment="1">
      <alignment vertical="center"/>
    </xf>
    <xf numFmtId="0" fontId="12" fillId="0" borderId="7" xfId="10" applyFont="1" applyBorder="1" applyAlignment="1">
      <alignment vertical="center"/>
    </xf>
    <xf numFmtId="0" fontId="12" fillId="0" borderId="15" xfId="0" applyFont="1" applyBorder="1" applyAlignment="1">
      <alignment horizontal="right" vertical="center"/>
    </xf>
    <xf numFmtId="0" fontId="12" fillId="0" borderId="2" xfId="10" applyFont="1" applyBorder="1" applyAlignment="1">
      <alignment horizontal="left" vertical="center" wrapText="1"/>
    </xf>
    <xf numFmtId="164" fontId="12" fillId="0" borderId="1" xfId="2" applyFont="1" applyBorder="1" applyAlignment="1" applyProtection="1">
      <alignment vertical="center" wrapText="1"/>
    </xf>
    <xf numFmtId="0" fontId="16" fillId="13" borderId="2" xfId="10" applyFont="1" applyFill="1" applyBorder="1" applyAlignment="1">
      <alignment horizontal="left" vertical="center" wrapText="1"/>
    </xf>
    <xf numFmtId="164" fontId="16" fillId="13" borderId="1" xfId="2" applyFont="1" applyFill="1" applyBorder="1" applyAlignment="1" applyProtection="1">
      <alignment vertical="center" wrapText="1"/>
    </xf>
    <xf numFmtId="0" fontId="16" fillId="27" borderId="2" xfId="10" applyFont="1" applyFill="1" applyBorder="1" applyAlignment="1">
      <alignment horizontal="left" vertical="center" wrapText="1"/>
    </xf>
    <xf numFmtId="164" fontId="16" fillId="27" borderId="1" xfId="2" applyFont="1" applyFill="1" applyBorder="1" applyAlignment="1" applyProtection="1">
      <alignment vertical="center" wrapText="1"/>
    </xf>
    <xf numFmtId="164" fontId="16" fillId="0" borderId="1" xfId="2" applyFont="1" applyBorder="1" applyAlignment="1" applyProtection="1">
      <alignment vertical="center" wrapText="1"/>
    </xf>
    <xf numFmtId="0" fontId="23" fillId="0" borderId="15" xfId="0" applyFont="1" applyBorder="1" applyAlignment="1">
      <alignment horizontal="right" vertical="center"/>
    </xf>
    <xf numFmtId="0" fontId="23" fillId="0" borderId="0" xfId="10" applyFont="1" applyAlignment="1">
      <alignment vertical="center"/>
    </xf>
    <xf numFmtId="0" fontId="12" fillId="29" borderId="15" xfId="0" applyFont="1" applyFill="1" applyBorder="1" applyAlignment="1">
      <alignment horizontal="right" vertical="center"/>
    </xf>
    <xf numFmtId="0" fontId="23" fillId="0" borderId="2" xfId="10" applyFont="1" applyBorder="1" applyAlignment="1">
      <alignment horizontal="left" vertical="center" wrapText="1"/>
    </xf>
    <xf numFmtId="0" fontId="16" fillId="19" borderId="2" xfId="10" applyFont="1" applyFill="1" applyBorder="1" applyAlignment="1">
      <alignment horizontal="left" vertical="center" wrapText="1"/>
    </xf>
    <xf numFmtId="164" fontId="16" fillId="19" borderId="1" xfId="2" applyFont="1" applyFill="1" applyBorder="1" applyAlignment="1" applyProtection="1">
      <alignment vertical="center" wrapText="1"/>
    </xf>
    <xf numFmtId="164" fontId="8" fillId="0" borderId="1" xfId="10" applyNumberFormat="1" applyFont="1" applyBorder="1"/>
    <xf numFmtId="0" fontId="16" fillId="28" borderId="2" xfId="10" applyFont="1" applyFill="1" applyBorder="1" applyAlignment="1">
      <alignment horizontal="left" vertical="center" wrapText="1"/>
    </xf>
    <xf numFmtId="164" fontId="16" fillId="28" borderId="1" xfId="2" applyFont="1" applyFill="1" applyBorder="1" applyAlignment="1" applyProtection="1">
      <alignment vertical="center" wrapText="1"/>
    </xf>
    <xf numFmtId="49" fontId="7" fillId="0" borderId="0" xfId="10" applyNumberFormat="1" applyFont="1"/>
    <xf numFmtId="0" fontId="9" fillId="0" borderId="0" xfId="10" applyFont="1"/>
    <xf numFmtId="49" fontId="9" fillId="0" borderId="0" xfId="10" applyNumberFormat="1" applyFont="1"/>
    <xf numFmtId="0" fontId="9" fillId="0" borderId="1" xfId="10" applyFont="1" applyBorder="1"/>
    <xf numFmtId="49" fontId="9" fillId="0" borderId="1" xfId="10" applyNumberFormat="1" applyFont="1" applyBorder="1"/>
    <xf numFmtId="0" fontId="9" fillId="0" borderId="1" xfId="10" applyFont="1" applyBorder="1" applyAlignment="1">
      <alignment horizontal="center"/>
    </xf>
    <xf numFmtId="0" fontId="7" fillId="0" borderId="1" xfId="10" applyFont="1" applyBorder="1" applyAlignment="1">
      <alignment horizontal="center" vertical="center"/>
    </xf>
    <xf numFmtId="0" fontId="7" fillId="0" borderId="2" xfId="10" applyFont="1" applyBorder="1"/>
    <xf numFmtId="4" fontId="9" fillId="30" borderId="1" xfId="10" applyNumberFormat="1" applyFont="1" applyFill="1" applyBorder="1"/>
    <xf numFmtId="0" fontId="7" fillId="0" borderId="3" xfId="10" applyFont="1" applyBorder="1"/>
    <xf numFmtId="0" fontId="7" fillId="0" borderId="12" xfId="10" applyFont="1" applyBorder="1"/>
    <xf numFmtId="4" fontId="7" fillId="0" borderId="0" xfId="10" applyNumberFormat="1" applyFont="1"/>
    <xf numFmtId="0" fontId="9" fillId="13" borderId="2" xfId="10" applyFont="1" applyFill="1" applyBorder="1"/>
    <xf numFmtId="0" fontId="7" fillId="13" borderId="3" xfId="10" applyFont="1" applyFill="1" applyBorder="1"/>
    <xf numFmtId="0" fontId="7" fillId="13" borderId="12" xfId="10" applyFont="1" applyFill="1" applyBorder="1"/>
    <xf numFmtId="0" fontId="7" fillId="10" borderId="1" xfId="10" applyFont="1" applyFill="1" applyBorder="1" applyAlignment="1">
      <alignment horizontal="right"/>
    </xf>
    <xf numFmtId="0" fontId="7" fillId="0" borderId="1" xfId="10" applyFont="1" applyBorder="1"/>
    <xf numFmtId="167" fontId="7" fillId="0" borderId="1" xfId="10" applyNumberFormat="1" applyFont="1" applyBorder="1"/>
    <xf numFmtId="0" fontId="7" fillId="0" borderId="4" xfId="10" applyFont="1" applyBorder="1"/>
    <xf numFmtId="0" fontId="7" fillId="0" borderId="9" xfId="10" applyFont="1" applyBorder="1"/>
    <xf numFmtId="0" fontId="7" fillId="0" borderId="10" xfId="10" applyFont="1" applyBorder="1"/>
    <xf numFmtId="0" fontId="7" fillId="0" borderId="6" xfId="10" applyFont="1" applyBorder="1"/>
    <xf numFmtId="0" fontId="7" fillId="0" borderId="8" xfId="10" applyFont="1" applyBorder="1"/>
    <xf numFmtId="0" fontId="7" fillId="0" borderId="11" xfId="10" applyFont="1" applyBorder="1"/>
    <xf numFmtId="0" fontId="7" fillId="31" borderId="1" xfId="10" applyFont="1" applyFill="1" applyBorder="1" applyAlignment="1">
      <alignment horizontal="center"/>
    </xf>
    <xf numFmtId="0" fontId="7" fillId="27" borderId="1" xfId="10" applyFont="1" applyFill="1" applyBorder="1" applyAlignment="1">
      <alignment horizontal="center"/>
    </xf>
    <xf numFmtId="0" fontId="7" fillId="10" borderId="1" xfId="10" applyFont="1" applyFill="1" applyBorder="1" applyAlignment="1">
      <alignment horizontal="center"/>
    </xf>
    <xf numFmtId="170" fontId="7" fillId="0" borderId="1" xfId="2" applyNumberFormat="1" applyFont="1" applyBorder="1" applyProtection="1"/>
    <xf numFmtId="0" fontId="7" fillId="0" borderId="0" xfId="10" applyFont="1" applyAlignment="1">
      <alignment horizontal="right"/>
    </xf>
    <xf numFmtId="0" fontId="7" fillId="6" borderId="1" xfId="10" applyFont="1" applyFill="1" applyBorder="1"/>
    <xf numFmtId="170" fontId="7" fillId="6" borderId="1" xfId="2" applyNumberFormat="1" applyFont="1" applyFill="1" applyBorder="1" applyProtection="1"/>
    <xf numFmtId="0" fontId="7" fillId="2" borderId="1" xfId="10" applyFont="1" applyFill="1" applyBorder="1" applyAlignment="1">
      <alignment horizontal="center"/>
    </xf>
    <xf numFmtId="0" fontId="7" fillId="8" borderId="1" xfId="10" applyFont="1" applyFill="1" applyBorder="1" applyAlignment="1">
      <alignment horizontal="center"/>
    </xf>
    <xf numFmtId="0" fontId="7" fillId="8" borderId="1" xfId="10" applyFont="1" applyFill="1" applyBorder="1"/>
    <xf numFmtId="170" fontId="7" fillId="8" borderId="1" xfId="10" applyNumberFormat="1" applyFont="1" applyFill="1" applyBorder="1"/>
    <xf numFmtId="0" fontId="24" fillId="0" borderId="0" xfId="0" applyFont="1"/>
    <xf numFmtId="0" fontId="1" fillId="0" borderId="1" xfId="0" applyFont="1" applyBorder="1" applyAlignment="1">
      <alignment horizontal="center"/>
    </xf>
    <xf numFmtId="0" fontId="26" fillId="18" borderId="2" xfId="0" applyFont="1" applyFill="1" applyBorder="1"/>
    <xf numFmtId="0" fontId="0" fillId="18" borderId="3" xfId="0" applyFill="1" applyBorder="1"/>
    <xf numFmtId="0" fontId="0" fillId="18" borderId="0" xfId="0" applyFill="1"/>
    <xf numFmtId="0" fontId="26" fillId="32" borderId="0" xfId="0" applyFont="1" applyFill="1"/>
    <xf numFmtId="0" fontId="1" fillId="6" borderId="4" xfId="0" applyFont="1" applyFill="1" applyBorder="1" applyAlignment="1">
      <alignment horizontal="center" wrapText="1"/>
    </xf>
    <xf numFmtId="0" fontId="0" fillId="6" borderId="14" xfId="0" applyFill="1" applyBorder="1" applyAlignment="1">
      <alignment horizontal="center" wrapText="1"/>
    </xf>
    <xf numFmtId="171" fontId="0" fillId="0" borderId="0" xfId="0" applyNumberFormat="1"/>
    <xf numFmtId="4" fontId="0" fillId="0" borderId="0" xfId="0" applyNumberFormat="1"/>
    <xf numFmtId="4" fontId="22" fillId="0" borderId="0" xfId="0" applyNumberFormat="1" applyFont="1" applyAlignment="1">
      <alignment vertical="center"/>
    </xf>
    <xf numFmtId="0" fontId="1" fillId="0" borderId="0" xfId="0" applyFont="1"/>
    <xf numFmtId="0" fontId="7" fillId="33" borderId="1" xfId="10" applyFont="1" applyFill="1" applyBorder="1" applyAlignment="1" applyProtection="1">
      <alignment horizontal="left" vertical="center"/>
      <protection locked="0"/>
    </xf>
    <xf numFmtId="0" fontId="9" fillId="33" borderId="1" xfId="10" applyFont="1" applyFill="1" applyBorder="1" applyAlignment="1" applyProtection="1">
      <alignment horizontal="center" vertical="center"/>
      <protection locked="0"/>
    </xf>
    <xf numFmtId="0" fontId="9" fillId="34" borderId="1" xfId="10" applyFont="1" applyFill="1" applyBorder="1" applyAlignment="1">
      <alignment vertical="center" wrapText="1"/>
    </xf>
    <xf numFmtId="0" fontId="9" fillId="34" borderId="1" xfId="10" applyFont="1" applyFill="1" applyBorder="1" applyAlignment="1">
      <alignment horizontal="left" vertical="center" wrapText="1"/>
    </xf>
    <xf numFmtId="0" fontId="8" fillId="34" borderId="1" xfId="10" applyFont="1" applyFill="1" applyBorder="1"/>
    <xf numFmtId="0" fontId="8" fillId="34" borderId="0" xfId="10" applyFont="1" applyFill="1"/>
    <xf numFmtId="168" fontId="8" fillId="34" borderId="1" xfId="10" applyNumberFormat="1" applyFont="1" applyFill="1" applyBorder="1"/>
    <xf numFmtId="168" fontId="7" fillId="34" borderId="1" xfId="10" applyNumberFormat="1" applyFont="1" applyFill="1" applyBorder="1" applyAlignment="1" applyProtection="1">
      <alignment horizontal="center" wrapText="1"/>
      <protection locked="0"/>
    </xf>
    <xf numFmtId="168" fontId="9" fillId="34" borderId="1" xfId="10" applyNumberFormat="1" applyFont="1" applyFill="1" applyBorder="1" applyAlignment="1" applyProtection="1">
      <alignment horizontal="center" wrapText="1"/>
      <protection locked="0"/>
    </xf>
    <xf numFmtId="49" fontId="4" fillId="7" borderId="1" xfId="10" applyNumberFormat="1" applyFont="1" applyFill="1" applyBorder="1" applyAlignment="1">
      <alignment horizontal="center"/>
    </xf>
    <xf numFmtId="49" fontId="1" fillId="0" borderId="1" xfId="10" applyNumberFormat="1" applyBorder="1" applyAlignment="1">
      <alignment horizontal="center"/>
    </xf>
    <xf numFmtId="49" fontId="1" fillId="7" borderId="1" xfId="10" applyNumberFormat="1" applyFill="1" applyBorder="1"/>
    <xf numFmtId="49" fontId="1" fillId="0" borderId="0" xfId="10" applyNumberFormat="1"/>
    <xf numFmtId="4" fontId="12" fillId="0" borderId="1" xfId="2" applyNumberFormat="1" applyFont="1" applyBorder="1" applyAlignment="1" applyProtection="1">
      <alignment horizontal="left" vertical="center" wrapText="1"/>
    </xf>
    <xf numFmtId="4" fontId="12" fillId="0" borderId="1" xfId="2" applyNumberFormat="1" applyFont="1" applyBorder="1" applyAlignment="1" applyProtection="1">
      <alignment vertical="center" wrapText="1"/>
    </xf>
    <xf numFmtId="4" fontId="23" fillId="0" borderId="1" xfId="2" applyNumberFormat="1" applyFont="1" applyBorder="1" applyAlignment="1" applyProtection="1">
      <alignment vertical="center" wrapText="1"/>
    </xf>
    <xf numFmtId="4" fontId="8" fillId="0" borderId="1" xfId="10" applyNumberFormat="1" applyFont="1" applyBorder="1"/>
    <xf numFmtId="3" fontId="7" fillId="0" borderId="0" xfId="10" applyNumberFormat="1" applyFont="1"/>
    <xf numFmtId="4" fontId="7" fillId="35" borderId="1" xfId="5" applyNumberFormat="1" applyFont="1" applyFill="1" applyBorder="1" applyAlignment="1" applyProtection="1">
      <alignment vertical="center"/>
    </xf>
    <xf numFmtId="0" fontId="3" fillId="5" borderId="1" xfId="10" applyFont="1" applyFill="1" applyBorder="1" applyAlignment="1">
      <alignment horizontal="center"/>
    </xf>
    <xf numFmtId="0" fontId="1" fillId="0" borderId="4" xfId="10" applyBorder="1" applyAlignment="1">
      <alignment horizontal="right"/>
    </xf>
    <xf numFmtId="0" fontId="1" fillId="0" borderId="6" xfId="10" applyBorder="1" applyAlignment="1">
      <alignment horizontal="right"/>
    </xf>
    <xf numFmtId="49" fontId="1" fillId="0" borderId="1" xfId="10" applyNumberFormat="1" applyBorder="1"/>
    <xf numFmtId="0" fontId="1" fillId="0" borderId="1" xfId="10" applyBorder="1"/>
    <xf numFmtId="0" fontId="9" fillId="0" borderId="1" xfId="21" applyFont="1" applyFill="1" applyBorder="1" applyAlignment="1" applyProtection="1">
      <alignment horizontal="center" vertical="center" wrapText="1"/>
      <protection locked="0"/>
    </xf>
    <xf numFmtId="0" fontId="28" fillId="0" borderId="1" xfId="21" applyFont="1" applyFill="1" applyBorder="1" applyAlignment="1" applyProtection="1">
      <alignment horizontal="center" vertical="center" wrapText="1"/>
      <protection locked="0"/>
    </xf>
    <xf numFmtId="0" fontId="14" fillId="6" borderId="9" xfId="0" applyFont="1" applyFill="1" applyBorder="1" applyAlignment="1" applyProtection="1">
      <alignment horizontal="left" wrapText="1"/>
      <protection locked="0"/>
    </xf>
    <xf numFmtId="168" fontId="7" fillId="0" borderId="1" xfId="10" applyNumberFormat="1" applyFont="1" applyBorder="1" applyAlignment="1" applyProtection="1">
      <alignment horizontal="left" wrapText="1"/>
      <protection locked="0"/>
    </xf>
    <xf numFmtId="168" fontId="7" fillId="9" borderId="1" xfId="10" applyNumberFormat="1" applyFont="1" applyFill="1" applyBorder="1" applyAlignment="1" applyProtection="1">
      <alignment horizontal="left" wrapText="1"/>
      <protection locked="0"/>
    </xf>
    <xf numFmtId="168" fontId="7" fillId="0" borderId="1" xfId="10" applyNumberFormat="1" applyFont="1" applyBorder="1" applyAlignment="1" applyProtection="1">
      <alignment horizontal="left"/>
      <protection locked="0"/>
    </xf>
    <xf numFmtId="0" fontId="16" fillId="2" borderId="1" xfId="21" applyFont="1" applyBorder="1" applyAlignment="1" applyProtection="1">
      <alignment horizontal="center" vertical="center" wrapText="1"/>
    </xf>
    <xf numFmtId="0" fontId="16" fillId="10" borderId="1" xfId="21" applyFont="1" applyFill="1" applyBorder="1" applyAlignment="1" applyProtection="1">
      <alignment horizontal="center" vertical="center" wrapText="1"/>
    </xf>
    <xf numFmtId="165" fontId="17" fillId="11" borderId="13" xfId="5" applyFont="1" applyFill="1" applyBorder="1" applyAlignment="1" applyProtection="1">
      <alignment horizontal="center" vertical="center" wrapText="1"/>
    </xf>
    <xf numFmtId="165" fontId="12" fillId="0" borderId="13" xfId="5" applyFont="1" applyBorder="1" applyAlignment="1" applyProtection="1">
      <alignment horizontal="center" vertical="center" wrapText="1"/>
    </xf>
    <xf numFmtId="165" fontId="16" fillId="2" borderId="13" xfId="5" applyFont="1" applyFill="1" applyBorder="1" applyAlignment="1" applyProtection="1">
      <alignment horizontal="center" vertical="center" wrapText="1"/>
    </xf>
    <xf numFmtId="165" fontId="16" fillId="12" borderId="13" xfId="5" applyFont="1" applyFill="1" applyBorder="1" applyAlignment="1" applyProtection="1">
      <alignment horizontal="center" vertical="center" wrapText="1"/>
    </xf>
    <xf numFmtId="165" fontId="16" fillId="13" borderId="1" xfId="5" applyFont="1" applyFill="1" applyBorder="1" applyAlignment="1" applyProtection="1">
      <alignment horizontal="center" vertical="center" wrapText="1"/>
    </xf>
    <xf numFmtId="0" fontId="29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16" fillId="2" borderId="12" xfId="21" applyFont="1" applyBorder="1" applyAlignment="1" applyProtection="1">
      <alignment horizontal="center" vertical="center" wrapText="1"/>
    </xf>
    <xf numFmtId="0" fontId="7" fillId="10" borderId="13" xfId="0" applyFont="1" applyFill="1" applyBorder="1" applyAlignment="1">
      <alignment vertical="center"/>
    </xf>
    <xf numFmtId="0" fontId="7" fillId="10" borderId="14" xfId="0" applyFont="1" applyFill="1" applyBorder="1" applyAlignment="1">
      <alignment vertical="center"/>
    </xf>
    <xf numFmtId="165" fontId="16" fillId="16" borderId="1" xfId="5" applyFont="1" applyFill="1" applyBorder="1" applyAlignment="1" applyProtection="1">
      <alignment horizontal="center" vertical="center" wrapText="1"/>
    </xf>
    <xf numFmtId="0" fontId="9" fillId="16" borderId="1" xfId="10" applyFont="1" applyFill="1" applyBorder="1" applyAlignment="1">
      <alignment horizontal="center" vertical="center"/>
    </xf>
    <xf numFmtId="0" fontId="9" fillId="10" borderId="12" xfId="10" applyFont="1" applyFill="1" applyBorder="1" applyAlignment="1">
      <alignment horizontal="center" vertical="center"/>
    </xf>
    <xf numFmtId="165" fontId="16" fillId="16" borderId="1" xfId="5" applyFont="1" applyFill="1" applyBorder="1" applyAlignment="1" applyProtection="1">
      <alignment horizontal="center" vertical="center"/>
    </xf>
    <xf numFmtId="0" fontId="7" fillId="21" borderId="1" xfId="22" applyFont="1" applyFill="1" applyBorder="1" applyAlignment="1" applyProtection="1">
      <alignment horizontal="center" vertical="center"/>
    </xf>
    <xf numFmtId="165" fontId="7" fillId="22" borderId="1" xfId="5" applyFont="1" applyFill="1" applyBorder="1" applyAlignment="1" applyProtection="1">
      <alignment horizontal="center" vertical="center"/>
    </xf>
    <xf numFmtId="168" fontId="7" fillId="26" borderId="1" xfId="5" applyNumberFormat="1" applyFont="1" applyFill="1" applyBorder="1" applyAlignment="1" applyProtection="1">
      <alignment horizontal="center" vertical="center"/>
    </xf>
    <xf numFmtId="165" fontId="7" fillId="23" borderId="13" xfId="5" applyFont="1" applyFill="1" applyBorder="1" applyAlignment="1" applyProtection="1">
      <alignment horizontal="center" vertical="center" wrapText="1"/>
    </xf>
    <xf numFmtId="165" fontId="7" fillId="23" borderId="14" xfId="5" applyFont="1" applyFill="1" applyBorder="1" applyAlignment="1" applyProtection="1">
      <alignment horizontal="center" vertical="center" wrapText="1"/>
    </xf>
    <xf numFmtId="0" fontId="16" fillId="2" borderId="1" xfId="21" applyFont="1" applyBorder="1" applyAlignment="1" applyProtection="1">
      <alignment horizontal="center" vertical="center"/>
    </xf>
    <xf numFmtId="165" fontId="16" fillId="2" borderId="1" xfId="5" applyFont="1" applyFill="1" applyBorder="1" applyAlignment="1" applyProtection="1">
      <alignment horizontal="center" vertical="center" wrapText="1"/>
    </xf>
    <xf numFmtId="165" fontId="16" fillId="2" borderId="1" xfId="5" applyFont="1" applyFill="1" applyBorder="1" applyAlignment="1" applyProtection="1">
      <alignment horizontal="center" vertical="center"/>
    </xf>
    <xf numFmtId="0" fontId="16" fillId="2" borderId="12" xfId="21" applyFont="1" applyBorder="1" applyAlignment="1" applyProtection="1">
      <alignment horizontal="center" vertical="center"/>
    </xf>
    <xf numFmtId="0" fontId="9" fillId="0" borderId="7" xfId="10" applyFont="1" applyBorder="1" applyAlignment="1">
      <alignment horizontal="center"/>
    </xf>
    <xf numFmtId="0" fontId="7" fillId="10" borderId="13" xfId="1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5" fillId="10" borderId="1" xfId="0" applyFont="1" applyFill="1" applyBorder="1" applyAlignment="1">
      <alignment horizontal="left" indent="11"/>
    </xf>
    <xf numFmtId="0" fontId="4" fillId="1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24">
    <cellStyle name="Excel Built-in 20% - Accent5" xfId="22" xr:uid="{00000000-0005-0000-0000-000000000000}"/>
    <cellStyle name="Excel Built-in Neutral" xfId="23" xr:uid="{00000000-0005-0000-0000-000001000000}"/>
    <cellStyle name="Excel_BuiltIn_20 % - Accent5" xfId="21" xr:uid="{00000000-0005-0000-0000-000002000000}"/>
    <cellStyle name="Milliers 2" xfId="2" xr:uid="{00000000-0005-0000-0000-000003000000}"/>
    <cellStyle name="Milliers 2 2" xfId="3" xr:uid="{00000000-0005-0000-0000-000004000000}"/>
    <cellStyle name="Milliers 3" xfId="4" xr:uid="{00000000-0005-0000-0000-000005000000}"/>
    <cellStyle name="Monétaire 2" xfId="5" xr:uid="{00000000-0005-0000-0000-000006000000}"/>
    <cellStyle name="Monétaire 2 2" xfId="6" xr:uid="{00000000-0005-0000-0000-000007000000}"/>
    <cellStyle name="Monétaire 2 2 2" xfId="7" xr:uid="{00000000-0005-0000-0000-000008000000}"/>
    <cellStyle name="Monétaire 3" xfId="8" xr:uid="{00000000-0005-0000-0000-000009000000}"/>
    <cellStyle name="Monétaire 3 2" xfId="9" xr:uid="{00000000-0005-0000-0000-00000A000000}"/>
    <cellStyle name="Normal" xfId="0" builtinId="0"/>
    <cellStyle name="Normal 2" xfId="10" xr:uid="{00000000-0005-0000-0000-00000C000000}"/>
    <cellStyle name="Normal 2 2" xfId="11" xr:uid="{00000000-0005-0000-0000-00000D000000}"/>
    <cellStyle name="Normal 3" xfId="12" xr:uid="{00000000-0005-0000-0000-00000E000000}"/>
    <cellStyle name="Normal 4" xfId="13" xr:uid="{00000000-0005-0000-0000-00000F000000}"/>
    <cellStyle name="Pourcentage" xfId="1" builtinId="5"/>
    <cellStyle name="Pourcentage 2" xfId="14" xr:uid="{00000000-0005-0000-0000-000011000000}"/>
    <cellStyle name="Pourcentage 2 2" xfId="15" xr:uid="{00000000-0005-0000-0000-000012000000}"/>
    <cellStyle name="Pourcentage 3" xfId="16" xr:uid="{00000000-0005-0000-0000-000013000000}"/>
    <cellStyle name="Pourcentage 3 2" xfId="17" xr:uid="{00000000-0005-0000-0000-000014000000}"/>
    <cellStyle name="Pourcentage 4" xfId="18" xr:uid="{00000000-0005-0000-0000-000015000000}"/>
    <cellStyle name="Style 1" xfId="19" xr:uid="{00000000-0005-0000-0000-000016000000}"/>
    <cellStyle name="Style 1 2" xfId="20" xr:uid="{00000000-0005-0000-0000-000017000000}"/>
  </cellStyles>
  <dxfs count="360"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ont>
        <b/>
        <i val="0"/>
        <color rgb="FF953735"/>
      </font>
      <fill>
        <patternFill>
          <bgColor rgb="FFE6B9B8"/>
        </patternFill>
      </fill>
    </dxf>
    <dxf>
      <font>
        <b/>
        <i val="0"/>
        <color rgb="FF604A7B"/>
      </font>
      <fill>
        <patternFill>
          <bgColor rgb="FFE6E0EC"/>
        </patternFill>
      </fill>
    </dxf>
    <dxf>
      <font>
        <b/>
        <i val="0"/>
        <color rgb="FFFFFFFF"/>
      </font>
      <fill>
        <patternFill>
          <bgColor rgb="FFFAC090"/>
        </patternFill>
      </fill>
    </dxf>
    <dxf>
      <font>
        <b val="0"/>
        <sz val="11"/>
        <color rgb="FF000000"/>
      </font>
      <fill>
        <patternFill>
          <bgColor rgb="FFC0C0C0"/>
        </patternFill>
      </fill>
    </dxf>
    <dxf>
      <font>
        <b val="0"/>
        <sz val="11"/>
        <color rgb="FF000000"/>
      </font>
      <fill>
        <patternFill>
          <bgColor rgb="FFC0C0C0"/>
        </patternFill>
      </fill>
    </dxf>
    <dxf>
      <font>
        <b val="0"/>
        <sz val="11"/>
        <color rgb="FF000000"/>
      </font>
      <fill>
        <patternFill>
          <bgColor rgb="FFC0C0C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C3E274"/>
      <rgbColor rgb="FF0000FF"/>
      <rgbColor rgb="FFFFFF00"/>
      <rgbColor rgb="FFFDEADA"/>
      <rgbColor rgb="FF00FFFF"/>
      <rgbColor rgb="FF800000"/>
      <rgbColor rgb="FFFFEB9C"/>
      <rgbColor rgb="FF000080"/>
      <rgbColor rgb="FF9C6500"/>
      <rgbColor rgb="FF800080"/>
      <rgbColor rgb="FFD1EA82"/>
      <rgbColor rgb="FFC0C0C0"/>
      <rgbColor rgb="FF808080"/>
      <rgbColor rgb="FFC8C3BA"/>
      <rgbColor rgb="FF993366"/>
      <rgbColor rgb="FFF2FFA6"/>
      <rgbColor rgb="FFCCFFFF"/>
      <rgbColor rgb="FF660066"/>
      <rgbColor rgb="FFFF8080"/>
      <rgbColor rgb="FF0066CC"/>
      <rgbColor rgb="FFCCCCFF"/>
      <rgbColor rgb="FF000080"/>
      <rgbColor rgb="FFEBF1DE"/>
      <rgbColor rgb="FFFFD966"/>
      <rgbColor rgb="FFDBEEF4"/>
      <rgbColor rgb="FF800080"/>
      <rgbColor rgb="FF800000"/>
      <rgbColor rgb="FFE6E0EC"/>
      <rgbColor rgb="FF0000FF"/>
      <rgbColor rgb="FFD7E4BD"/>
      <rgbColor rgb="FFCCECFF"/>
      <rgbColor rgb="FFCCFFCC"/>
      <rgbColor rgb="FFFFFF99"/>
      <rgbColor rgb="FF99CCFF"/>
      <rgbColor rgb="FFE6B9B8"/>
      <rgbColor rgb="FFCC99FF"/>
      <rgbColor rgb="FFFFCC99"/>
      <rgbColor rgb="FFDEDDD0"/>
      <rgbColor rgb="FF33CCCC"/>
      <rgbColor rgb="FF99CC00"/>
      <rgbColor rgb="FFFFCC00"/>
      <rgbColor rgb="FFF79646"/>
      <rgbColor rgb="FFFAC090"/>
      <rgbColor rgb="FF666699"/>
      <rgbColor rgb="FF9FBDB5"/>
      <rgbColor rgb="FF003366"/>
      <rgbColor rgb="FF339966"/>
      <rgbColor rgb="FF003300"/>
      <rgbColor rgb="FFF2F2F2"/>
      <rgbColor rgb="FF993300"/>
      <rgbColor rgb="FF953735"/>
      <rgbColor rgb="FF333399"/>
      <rgbColor rgb="FF604A7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2199582357780202E-2"/>
          <c:y val="6.2215872191193698E-2"/>
          <c:w val="0.60273365816617097"/>
          <c:h val="0.80620859851928806"/>
        </c:manualLayout>
      </c:layout>
      <c:lineChart>
        <c:grouping val="standard"/>
        <c:varyColors val="0"/>
        <c:ser>
          <c:idx val="0"/>
          <c:order val="0"/>
          <c:tx>
            <c:strRef>
              <c:f>Synthèse!$B$9</c:f>
              <c:strCache>
                <c:ptCount val="1"/>
                <c:pt idx="0">
                  <c:v>Dépenses de personnel</c:v>
                </c:pt>
              </c:strCache>
            </c:strRef>
          </c:tx>
          <c:spPr>
            <a:ln w="3816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Synthèse!$C$8:$M$8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Synthèse!$C$9:$M$9</c:f>
              <c:numCache>
                <c:formatCode>_ * #,##0_ ;_ * \-#,##0_ ;_ * \-??_ ;_ @_ </c:formatCode>
                <c:ptCount val="11"/>
                <c:pt idx="0">
                  <c:v>7188285.04</c:v>
                </c:pt>
                <c:pt idx="1">
                  <c:v>7631736.4100000001</c:v>
                </c:pt>
                <c:pt idx="2">
                  <c:v>8040522.6299999999</c:v>
                </c:pt>
                <c:pt idx="3">
                  <c:v>9096575.1999999993</c:v>
                </c:pt>
                <c:pt idx="4">
                  <c:v>8961533.3499999996</c:v>
                </c:pt>
                <c:pt idx="5">
                  <c:v>10998276.289999999</c:v>
                </c:pt>
                <c:pt idx="6">
                  <c:v>10930116.259250002</c:v>
                </c:pt>
                <c:pt idx="7">
                  <c:v>11117841.707481252</c:v>
                </c:pt>
                <c:pt idx="8">
                  <c:v>11451672.909418281</c:v>
                </c:pt>
                <c:pt idx="9">
                  <c:v>11624073.791153738</c:v>
                </c:pt>
                <c:pt idx="10">
                  <c:v>11911784.886432581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5-48BA-B1D0-279DF8BB09BF}"/>
            </c:ext>
          </c:extLst>
        </c:ser>
        <c:ser>
          <c:idx val="1"/>
          <c:order val="1"/>
          <c:tx>
            <c:strRef>
              <c:f>Synthèse!$B$10</c:f>
              <c:strCache>
                <c:ptCount val="1"/>
                <c:pt idx="0">
                  <c:v>Dépenses de fonctionnement</c:v>
                </c:pt>
              </c:strCache>
            </c:strRef>
          </c:tx>
          <c:spPr>
            <a:ln w="3816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Synthèse!$C$8:$M$8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Synthèse!$C$10:$M$10</c:f>
              <c:numCache>
                <c:formatCode>_ * #,##0_ ;_ * \-#,##0_ ;_ * \-??_ ;_ @_ </c:formatCode>
                <c:ptCount val="11"/>
                <c:pt idx="0">
                  <c:v>2206492.77</c:v>
                </c:pt>
                <c:pt idx="1">
                  <c:v>2148379.37</c:v>
                </c:pt>
                <c:pt idx="2">
                  <c:v>2210677.17</c:v>
                </c:pt>
                <c:pt idx="3">
                  <c:v>2380450.4500000002</c:v>
                </c:pt>
                <c:pt idx="4">
                  <c:v>2588329.4300000002</c:v>
                </c:pt>
                <c:pt idx="5">
                  <c:v>2647121.09</c:v>
                </c:pt>
                <c:pt idx="6">
                  <c:v>2163041.31</c:v>
                </c:pt>
                <c:pt idx="7">
                  <c:v>2156031.17</c:v>
                </c:pt>
                <c:pt idx="8">
                  <c:v>2195637.87</c:v>
                </c:pt>
                <c:pt idx="9">
                  <c:v>2243867.7600000002</c:v>
                </c:pt>
                <c:pt idx="10">
                  <c:v>2290027.4965870003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5-48BA-B1D0-279DF8BB09BF}"/>
            </c:ext>
          </c:extLst>
        </c:ser>
        <c:ser>
          <c:idx val="2"/>
          <c:order val="2"/>
          <c:tx>
            <c:strRef>
              <c:f>Synthèse!$B$11</c:f>
              <c:strCache>
                <c:ptCount val="1"/>
                <c:pt idx="0">
                  <c:v>Dépenses de transfert</c:v>
                </c:pt>
              </c:strCache>
            </c:strRef>
          </c:tx>
          <c:spPr>
            <a:ln w="38160">
              <a:solidFill>
                <a:srgbClr val="99CC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Synthèse!$C$8:$M$8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Synthèse!$C$11:$M$11</c:f>
              <c:numCache>
                <c:formatCode>_ * #,##0_ ;_ * \-#,##0_ ;_ * \-??_ ;_ @_ </c:formatCode>
                <c:ptCount val="11"/>
                <c:pt idx="0">
                  <c:v>4049740.54</c:v>
                </c:pt>
                <c:pt idx="1">
                  <c:v>4309437.03</c:v>
                </c:pt>
                <c:pt idx="2">
                  <c:v>4573610.8600000003</c:v>
                </c:pt>
                <c:pt idx="3">
                  <c:v>5244718.51</c:v>
                </c:pt>
                <c:pt idx="4">
                  <c:v>5220751.99</c:v>
                </c:pt>
                <c:pt idx="5">
                  <c:v>5247692.3</c:v>
                </c:pt>
                <c:pt idx="6">
                  <c:v>4881091.9800000004</c:v>
                </c:pt>
                <c:pt idx="7">
                  <c:v>4895615.5</c:v>
                </c:pt>
                <c:pt idx="8">
                  <c:v>4910517.58</c:v>
                </c:pt>
                <c:pt idx="9">
                  <c:v>4945716.26</c:v>
                </c:pt>
                <c:pt idx="10">
                  <c:v>4982344.2089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25-48BA-B1D0-279DF8BB09BF}"/>
            </c:ext>
          </c:extLst>
        </c:ser>
        <c:ser>
          <c:idx val="3"/>
          <c:order val="3"/>
          <c:tx>
            <c:strRef>
              <c:f>Synthèse!$B$12</c:f>
              <c:strCache>
                <c:ptCount val="1"/>
                <c:pt idx="0">
                  <c:v>Dépenses de dette</c:v>
                </c:pt>
              </c:strCache>
            </c:strRef>
          </c:tx>
          <c:spPr>
            <a:ln w="3816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Synthèse!$C$8:$M$8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Synthèse!$C$12:$M$12</c:f>
              <c:numCache>
                <c:formatCode>_ * #,##0_ ;_ * \-#,##0_ ;_ * \-??_ ;_ @_ </c:formatCode>
                <c:ptCount val="11"/>
                <c:pt idx="0">
                  <c:v>330951.84000000003</c:v>
                </c:pt>
                <c:pt idx="1">
                  <c:v>319827.08</c:v>
                </c:pt>
                <c:pt idx="2">
                  <c:v>321521.45</c:v>
                </c:pt>
                <c:pt idx="3">
                  <c:v>322215.23</c:v>
                </c:pt>
                <c:pt idx="4">
                  <c:v>317197.5</c:v>
                </c:pt>
                <c:pt idx="5">
                  <c:v>321710.73</c:v>
                </c:pt>
                <c:pt idx="6">
                  <c:v>316621.18999999994</c:v>
                </c:pt>
                <c:pt idx="7">
                  <c:v>312803.91000000003</c:v>
                </c:pt>
                <c:pt idx="8">
                  <c:v>310783.07</c:v>
                </c:pt>
                <c:pt idx="9">
                  <c:v>293998.30000000005</c:v>
                </c:pt>
                <c:pt idx="10">
                  <c:v>293146.33698199998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25-48BA-B1D0-279DF8BB0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164441472"/>
        <c:axId val="164459648"/>
      </c:lineChart>
      <c:catAx>
        <c:axId val="1644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459648"/>
        <c:crosses val="autoZero"/>
        <c:auto val="1"/>
        <c:lblAlgn val="ctr"/>
        <c:lblOffset val="100"/>
        <c:noMultiLvlLbl val="1"/>
      </c:catAx>
      <c:valAx>
        <c:axId val="164459648"/>
        <c:scaling>
          <c:orientation val="minMax"/>
        </c:scaling>
        <c:delete val="0"/>
        <c:axPos val="l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numFmt formatCode="_ * #,##0_ ;_ * \-#,##0_ ;_ * \-??_ ;_ @_ " sourceLinked="0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441472"/>
        <c:crossesAt val="1"/>
        <c:crossBetween val="midCat"/>
      </c:valAx>
      <c:spPr>
        <a:solidFill>
          <a:srgbClr val="FFFFFF"/>
        </a:solidFill>
        <a:ln w="25560">
          <a:noFill/>
        </a:ln>
      </c:spPr>
    </c:plotArea>
    <c:legend>
      <c:legendPos val="r"/>
      <c:layout>
        <c:manualLayout>
          <c:xMode val="edge"/>
          <c:yMode val="edge"/>
          <c:x val="0.65050643426853205"/>
          <c:y val="0.32303487837216199"/>
          <c:w val="0.33981683357541498"/>
          <c:h val="0.515481234948724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500" b="0" strike="noStrike" spc="-1">
              <a:solidFill>
                <a:srgbClr val="000000"/>
              </a:solidFill>
              <a:latin typeface="Franklin Gothic Book"/>
              <a:ea typeface="Franklin Gothic Book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80808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9228713249331797E-2"/>
          <c:y val="6.24348279457769E-2"/>
          <c:w val="0.65470281277841402"/>
          <c:h val="0.805526590198123"/>
        </c:manualLayout>
      </c:layout>
      <c:lineChart>
        <c:grouping val="standard"/>
        <c:varyColors val="0"/>
        <c:ser>
          <c:idx val="0"/>
          <c:order val="0"/>
          <c:tx>
            <c:strRef>
              <c:f>Synthèse!$B$19</c:f>
              <c:strCache>
                <c:ptCount val="1"/>
                <c:pt idx="0">
                  <c:v>Recettes de Prestations</c:v>
                </c:pt>
              </c:strCache>
            </c:strRef>
          </c:tx>
          <c:spPr>
            <a:ln w="38160">
              <a:solidFill>
                <a:srgbClr val="666699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Synthèse!$C$18:$M$18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Synthèse!$C$19:$M$19</c:f>
              <c:numCache>
                <c:formatCode>_ * #,##0_ ;_ * \-#,##0_ ;_ * \-??_ ;_ @_ </c:formatCode>
                <c:ptCount val="11"/>
                <c:pt idx="0">
                  <c:v>2841391.16</c:v>
                </c:pt>
                <c:pt idx="1">
                  <c:v>2674442.02</c:v>
                </c:pt>
                <c:pt idx="2">
                  <c:v>2756509.83</c:v>
                </c:pt>
                <c:pt idx="3">
                  <c:v>3122534.15</c:v>
                </c:pt>
                <c:pt idx="4">
                  <c:v>3144093.21</c:v>
                </c:pt>
                <c:pt idx="5">
                  <c:v>3271388.41</c:v>
                </c:pt>
                <c:pt idx="6">
                  <c:v>2683070.2599999998</c:v>
                </c:pt>
                <c:pt idx="7">
                  <c:v>2736570.2299999995</c:v>
                </c:pt>
                <c:pt idx="8">
                  <c:v>2791140.19</c:v>
                </c:pt>
                <c:pt idx="9">
                  <c:v>2846801.5500000003</c:v>
                </c:pt>
                <c:pt idx="10">
                  <c:v>2903738.13515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E-484B-984B-5A1B8E794AD7}"/>
            </c:ext>
          </c:extLst>
        </c:ser>
        <c:ser>
          <c:idx val="1"/>
          <c:order val="1"/>
          <c:tx>
            <c:strRef>
              <c:f>Synthèse!$B$20</c:f>
              <c:strCache>
                <c:ptCount val="1"/>
                <c:pt idx="0">
                  <c:v>Recettes de transfert</c:v>
                </c:pt>
              </c:strCache>
            </c:strRef>
          </c:tx>
          <c:spPr>
            <a:ln w="38160">
              <a:solidFill>
                <a:srgbClr val="99336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Synthèse!$C$18:$M$18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Synthèse!$C$20:$M$20</c:f>
              <c:numCache>
                <c:formatCode>_ * #,##0_ ;_ * \-#,##0_ ;_ * \-??_ ;_ @_ </c:formatCode>
                <c:ptCount val="11"/>
                <c:pt idx="0">
                  <c:v>11226607.060000001</c:v>
                </c:pt>
                <c:pt idx="1">
                  <c:v>12255660.76</c:v>
                </c:pt>
                <c:pt idx="2">
                  <c:v>12337994.699999999</c:v>
                </c:pt>
                <c:pt idx="3">
                  <c:v>13362054.460000001</c:v>
                </c:pt>
                <c:pt idx="4">
                  <c:v>13353071.09</c:v>
                </c:pt>
                <c:pt idx="5">
                  <c:v>15733253.82</c:v>
                </c:pt>
                <c:pt idx="6">
                  <c:v>15572193.869999999</c:v>
                </c:pt>
                <c:pt idx="7">
                  <c:v>15738542.860000003</c:v>
                </c:pt>
                <c:pt idx="8">
                  <c:v>16096055.080000002</c:v>
                </c:pt>
                <c:pt idx="9">
                  <c:v>16422337.9</c:v>
                </c:pt>
                <c:pt idx="10">
                  <c:v>16758834.6215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E-484B-984B-5A1B8E794AD7}"/>
            </c:ext>
          </c:extLst>
        </c:ser>
        <c:ser>
          <c:idx val="2"/>
          <c:order val="2"/>
          <c:tx>
            <c:strRef>
              <c:f>Synthèse!$B$21</c:f>
              <c:strCache>
                <c:ptCount val="1"/>
                <c:pt idx="0">
                  <c:v>Recettes de dette</c:v>
                </c:pt>
              </c:strCache>
            </c:strRef>
          </c:tx>
          <c:spPr>
            <a:ln w="38160">
              <a:solidFill>
                <a:srgbClr val="99CC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Synthèse!$C$18:$M$18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Synthèse!$C$21:$M$21</c:f>
              <c:numCache>
                <c:formatCode>_ * #,##0_ ;_ * \-#,##0_ ;_ * \-??_ ;_ @_ </c:formatCode>
                <c:ptCount val="11"/>
                <c:pt idx="0">
                  <c:v>484.79</c:v>
                </c:pt>
                <c:pt idx="1">
                  <c:v>59.31</c:v>
                </c:pt>
                <c:pt idx="2">
                  <c:v>81.400000000000006</c:v>
                </c:pt>
                <c:pt idx="3">
                  <c:v>37.479999999999997</c:v>
                </c:pt>
                <c:pt idx="4">
                  <c:v>0</c:v>
                </c:pt>
                <c:pt idx="5">
                  <c:v>138.22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1E-484B-984B-5A1B8E79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164570240"/>
        <c:axId val="164571776"/>
      </c:lineChart>
      <c:catAx>
        <c:axId val="1645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571776"/>
        <c:crosses val="autoZero"/>
        <c:auto val="1"/>
        <c:lblAlgn val="ctr"/>
        <c:lblOffset val="100"/>
        <c:noMultiLvlLbl val="1"/>
      </c:catAx>
      <c:valAx>
        <c:axId val="164571776"/>
        <c:scaling>
          <c:orientation val="minMax"/>
        </c:scaling>
        <c:delete val="0"/>
        <c:axPos val="l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numFmt formatCode="_ * #,##0_ ;_ * \-#,##0_ ;_ * \-??_ ;_ @_ " sourceLinked="0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570240"/>
        <c:crossesAt val="1"/>
        <c:crossBetween val="midCat"/>
      </c:valAx>
      <c:spPr>
        <a:solidFill>
          <a:srgbClr val="FFFFFF"/>
        </a:solidFill>
        <a:ln w="25560">
          <a:noFill/>
        </a:ln>
      </c:spPr>
    </c:plotArea>
    <c:legend>
      <c:legendPos val="r"/>
      <c:layout>
        <c:manualLayout>
          <c:xMode val="edge"/>
          <c:yMode val="edge"/>
          <c:x val="0.66845199905567398"/>
          <c:y val="0.45863698072223702"/>
          <c:w val="0.31570683294217899"/>
          <c:h val="0.234491085166078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500" b="0" strike="noStrike" spc="-1">
              <a:solidFill>
                <a:srgbClr val="000000"/>
              </a:solidFill>
              <a:latin typeface="Franklin Gothic Book"/>
              <a:ea typeface="Franklin Gothic Book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808080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r>
              <a:rPr lang="fr-BE" sz="1800" b="1" strike="noStrike" spc="-1">
                <a:solidFill>
                  <a:srgbClr val="000000"/>
                </a:solidFill>
                <a:latin typeface="Franklin Gothic Book"/>
                <a:ea typeface="Franklin Gothic Book"/>
              </a:rPr>
              <a:t>Résultat à l'exercice propre</a:t>
            </a:r>
          </a:p>
        </c:rich>
      </c:tx>
      <c:layout>
        <c:manualLayout>
          <c:xMode val="edge"/>
          <c:yMode val="edge"/>
          <c:x val="0.33784422246220303"/>
          <c:y val="4.5832216563923903E-2"/>
        </c:manualLayout>
      </c:layout>
      <c:overlay val="0"/>
      <c:spPr>
        <a:noFill/>
        <a:ln w="2556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350971922246197E-2"/>
          <c:y val="0.32390779951755599"/>
          <c:w val="0.81509854211663102"/>
          <c:h val="0.542213883677297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Synthèse!$B$50</c:f>
              <c:strCache>
                <c:ptCount val="1"/>
                <c:pt idx="0">
                  <c:v>Résultat à l'exercice propre</c:v>
                </c:pt>
              </c:strCache>
            </c:strRef>
          </c:tx>
          <c:spPr>
            <a:solidFill>
              <a:srgbClr val="F79646"/>
            </a:solidFill>
            <a:ln w="2556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Synthèse!$C$49:$M$49</c:f>
              <c:strCache>
                <c:ptCount val="11"/>
                <c:pt idx="0">
                  <c:v>Compte 2019</c:v>
                </c:pt>
                <c:pt idx="1">
                  <c:v>Compte 2020</c:v>
                </c:pt>
                <c:pt idx="2">
                  <c:v>Compte 2021</c:v>
                </c:pt>
                <c:pt idx="3">
                  <c:v>Compte 2022</c:v>
                </c:pt>
                <c:pt idx="4">
                  <c:v>Budget final 2022</c:v>
                </c:pt>
                <c:pt idx="5">
                  <c:v>Budget 2023</c:v>
                </c:pt>
                <c:pt idx="6">
                  <c:v>Budget 2024</c:v>
                </c:pt>
                <c:pt idx="7">
                  <c:v>Budget 2025</c:v>
                </c:pt>
                <c:pt idx="8">
                  <c:v>Budget 2026</c:v>
                </c:pt>
                <c:pt idx="9">
                  <c:v>Budget 2027</c:v>
                </c:pt>
                <c:pt idx="10">
                  <c:v>Budget 2028</c:v>
                </c:pt>
              </c:strCache>
            </c:strRef>
          </c:cat>
          <c:val>
            <c:numRef>
              <c:f>Synthèse!$C$50:$M$50</c:f>
              <c:numCache>
                <c:formatCode>#,##0.00</c:formatCode>
                <c:ptCount val="11"/>
                <c:pt idx="0">
                  <c:v>213384.19999999925</c:v>
                </c:pt>
                <c:pt idx="1">
                  <c:v>284000.93999999762</c:v>
                </c:pt>
                <c:pt idx="2">
                  <c:v>157841.25999999978</c:v>
                </c:pt>
                <c:pt idx="3">
                  <c:v>-350838.33999999426</c:v>
                </c:pt>
                <c:pt idx="4">
                  <c:v>-382153.00999999791</c:v>
                </c:pt>
                <c:pt idx="5">
                  <c:v>11964.759999997914</c:v>
                </c:pt>
                <c:pt idx="6">
                  <c:v>-13976.449250005186</c:v>
                </c:pt>
                <c:pt idx="7">
                  <c:v>2.5187507271766663E-3</c:v>
                </c:pt>
                <c:pt idx="8">
                  <c:v>5.8172270655632019E-4</c:v>
                </c:pt>
                <c:pt idx="9">
                  <c:v>-1.1537410318851471E-3</c:v>
                </c:pt>
                <c:pt idx="10">
                  <c:v>-2.2515803575515747E-3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1-4202-8B28-7FB9B754A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592640"/>
        <c:axId val="164614912"/>
      </c:barChart>
      <c:catAx>
        <c:axId val="1645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614912"/>
        <c:crosses val="autoZero"/>
        <c:auto val="1"/>
        <c:lblAlgn val="ctr"/>
        <c:lblOffset val="100"/>
        <c:noMultiLvlLbl val="1"/>
      </c:catAx>
      <c:valAx>
        <c:axId val="164614912"/>
        <c:scaling>
          <c:orientation val="minMax"/>
        </c:scaling>
        <c:delete val="0"/>
        <c:axPos val="l"/>
        <c:majorGridlines>
          <c:spPr>
            <a:ln w="3240">
              <a:solidFill>
                <a:srgbClr val="808080"/>
              </a:solidFill>
              <a:round/>
            </a:ln>
          </c:spPr>
        </c:majorGridlines>
        <c:numFmt formatCode="#,##0.00" sourceLinked="0"/>
        <c:majorTickMark val="out"/>
        <c:minorTickMark val="none"/>
        <c:tickLblPos val="nextTo"/>
        <c:spPr>
          <a:ln w="3240">
            <a:solidFill>
              <a:srgbClr val="808080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Franklin Gothic Book"/>
                <a:ea typeface="Franklin Gothic Book"/>
              </a:defRPr>
            </a:pPr>
            <a:endParaRPr lang="fr-FR"/>
          </a:p>
        </c:txPr>
        <c:crossAx val="164592640"/>
        <c:crossesAt val="1"/>
        <c:crossBetween val="between"/>
      </c:valAx>
      <c:spPr>
        <a:solidFill>
          <a:srgbClr val="FFFFFF"/>
        </a:solidFill>
        <a:ln w="25560">
          <a:noFill/>
        </a:ln>
      </c:spPr>
    </c:plotArea>
    <c:legend>
      <c:legendPos val="r"/>
      <c:layout>
        <c:manualLayout>
          <c:xMode val="edge"/>
          <c:yMode val="edge"/>
          <c:x val="0.82128596578296897"/>
          <c:y val="0.60285772789039704"/>
          <c:w val="0.164633447159651"/>
          <c:h val="7.8016790454384699E-2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500" b="0" strike="noStrike" spc="-1">
              <a:solidFill>
                <a:srgbClr val="000000"/>
              </a:solidFill>
              <a:latin typeface="Franklin Gothic Book"/>
              <a:ea typeface="Franklin Gothic Book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3240">
      <a:solidFill>
        <a:srgbClr val="808080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1295280</xdr:colOff>
      <xdr:row>10</xdr:row>
      <xdr:rowOff>104760</xdr:rowOff>
    </xdr:from>
    <xdr:to>
      <xdr:col>5</xdr:col>
      <xdr:colOff>475920</xdr:colOff>
      <xdr:row>23</xdr:row>
      <xdr:rowOff>37800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789200" y="1790640"/>
          <a:ext cx="5762880" cy="2037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457200</xdr:colOff>
      <xdr:row>37</xdr:row>
      <xdr:rowOff>238125</xdr:rowOff>
    </xdr:to>
    <xdr:sp macro="" textlink="">
      <xdr:nvSpPr>
        <xdr:cNvPr id="2052" name="_x0000_t202" hidden="1">
          <a:extLst>
            <a:ext uri="{FF2B5EF4-FFF2-40B4-BE49-F238E27FC236}">
              <a16:creationId xmlns:a16="http://schemas.microsoft.com/office/drawing/2014/main" id="{93E598E2-21D0-4584-918C-20DCE5F83D4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457200</xdr:colOff>
      <xdr:row>37</xdr:row>
      <xdr:rowOff>238125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E0692476-28EC-40B8-93F5-7A46555F79B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733425</xdr:colOff>
      <xdr:row>46</xdr:row>
      <xdr:rowOff>9525</xdr:rowOff>
    </xdr:to>
    <xdr:sp macro="" textlink="">
      <xdr:nvSpPr>
        <xdr:cNvPr id="3076" name="_x0000_t202" hidden="1">
          <a:extLst>
            <a:ext uri="{FF2B5EF4-FFF2-40B4-BE49-F238E27FC236}">
              <a16:creationId xmlns:a16="http://schemas.microsoft.com/office/drawing/2014/main" id="{4FAA65CC-CBEE-4398-9DA0-C9B8108500B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733425</xdr:colOff>
      <xdr:row>46</xdr:row>
      <xdr:rowOff>9525</xdr:rowOff>
    </xdr:to>
    <xdr:sp macro="" textlink="">
      <xdr:nvSpPr>
        <xdr:cNvPr id="3074" name="_x0000_t202" hidden="1">
          <a:extLst>
            <a:ext uri="{FF2B5EF4-FFF2-40B4-BE49-F238E27FC236}">
              <a16:creationId xmlns:a16="http://schemas.microsoft.com/office/drawing/2014/main" id="{605ABD5A-9240-4F30-8B23-E1E1FECDAA8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381000</xdr:colOff>
      <xdr:row>44</xdr:row>
      <xdr:rowOff>104775</xdr:rowOff>
    </xdr:to>
    <xdr:sp macro="" textlink="">
      <xdr:nvSpPr>
        <xdr:cNvPr id="4098" name="_x0000_t202" hidden="1">
          <a:extLst>
            <a:ext uri="{FF2B5EF4-FFF2-40B4-BE49-F238E27FC236}">
              <a16:creationId xmlns:a16="http://schemas.microsoft.com/office/drawing/2014/main" id="{5065F272-5D82-4367-A46D-B9B645524DA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542925</xdr:colOff>
      <xdr:row>46</xdr:row>
      <xdr:rowOff>76200</xdr:rowOff>
    </xdr:to>
    <xdr:sp macro="" textlink="">
      <xdr:nvSpPr>
        <xdr:cNvPr id="5128" name="_x0000_t202" hidden="1">
          <a:extLst>
            <a:ext uri="{FF2B5EF4-FFF2-40B4-BE49-F238E27FC236}">
              <a16:creationId xmlns:a16="http://schemas.microsoft.com/office/drawing/2014/main" id="{B2D02920-B597-43C7-AF8E-7508F42C3A8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542925</xdr:colOff>
      <xdr:row>46</xdr:row>
      <xdr:rowOff>76200</xdr:rowOff>
    </xdr:to>
    <xdr:sp macro="" textlink="">
      <xdr:nvSpPr>
        <xdr:cNvPr id="5126" name="_x0000_t202" hidden="1">
          <a:extLst>
            <a:ext uri="{FF2B5EF4-FFF2-40B4-BE49-F238E27FC236}">
              <a16:creationId xmlns:a16="http://schemas.microsoft.com/office/drawing/2014/main" id="{E426B891-A100-458F-98E0-5BE61FAFF55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542925</xdr:colOff>
      <xdr:row>46</xdr:row>
      <xdr:rowOff>76200</xdr:rowOff>
    </xdr:to>
    <xdr:sp macro="" textlink="">
      <xdr:nvSpPr>
        <xdr:cNvPr id="5124" name="_x0000_t202" hidden="1">
          <a:extLst>
            <a:ext uri="{FF2B5EF4-FFF2-40B4-BE49-F238E27FC236}">
              <a16:creationId xmlns:a16="http://schemas.microsoft.com/office/drawing/2014/main" id="{D9E86FE9-1BA9-4E31-AC96-B8A0BB4FAB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542925</xdr:colOff>
      <xdr:row>46</xdr:row>
      <xdr:rowOff>76200</xdr:rowOff>
    </xdr:to>
    <xdr:sp macro="" textlink="">
      <xdr:nvSpPr>
        <xdr:cNvPr id="5122" name="_x0000_t202" hidden="1">
          <a:extLst>
            <a:ext uri="{FF2B5EF4-FFF2-40B4-BE49-F238E27FC236}">
              <a16:creationId xmlns:a16="http://schemas.microsoft.com/office/drawing/2014/main" id="{0938B03E-9EC9-46F9-AB15-E96BBA1252D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314325</xdr:colOff>
      <xdr:row>54</xdr:row>
      <xdr:rowOff>57150</xdr:rowOff>
    </xdr:to>
    <xdr:sp macro="" textlink="">
      <xdr:nvSpPr>
        <xdr:cNvPr id="6146" name="_x0000_t202" hidden="1">
          <a:extLst>
            <a:ext uri="{FF2B5EF4-FFF2-40B4-BE49-F238E27FC236}">
              <a16:creationId xmlns:a16="http://schemas.microsoft.com/office/drawing/2014/main" id="{A1833FA8-97D5-4C6C-B8A8-C293CBCDAE9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9360</xdr:colOff>
      <xdr:row>24</xdr:row>
      <xdr:rowOff>38160</xdr:rowOff>
    </xdr:from>
    <xdr:to>
      <xdr:col>5</xdr:col>
      <xdr:colOff>497520</xdr:colOff>
      <xdr:row>43</xdr:row>
      <xdr:rowOff>95040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47520</xdr:colOff>
      <xdr:row>24</xdr:row>
      <xdr:rowOff>47520</xdr:rowOff>
    </xdr:from>
    <xdr:to>
      <xdr:col>10</xdr:col>
      <xdr:colOff>1028160</xdr:colOff>
      <xdr:row>43</xdr:row>
      <xdr:rowOff>94680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9360</xdr:colOff>
      <xdr:row>51</xdr:row>
      <xdr:rowOff>95400</xdr:rowOff>
    </xdr:from>
    <xdr:to>
      <xdr:col>9</xdr:col>
      <xdr:colOff>799560</xdr:colOff>
      <xdr:row>70</xdr:row>
      <xdr:rowOff>66600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238125</xdr:colOff>
      <xdr:row>47</xdr:row>
      <xdr:rowOff>104775</xdr:rowOff>
    </xdr:to>
    <xdr:sp macro="" textlink="">
      <xdr:nvSpPr>
        <xdr:cNvPr id="8194" name="_x0000_t202" hidden="1">
          <a:extLst>
            <a:ext uri="{FF2B5EF4-FFF2-40B4-BE49-F238E27FC236}">
              <a16:creationId xmlns:a16="http://schemas.microsoft.com/office/drawing/2014/main" id="{30D75AB4-3924-4C9B-B9AE-B7D80AF7A50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BLIOTHEQUE%20CPAS\BUDGET\BUDGET%202023\MB1%202023\CRAC\CPAS%20TUBIZE_2023_MB1_Tableau%20pluriannue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IBLIOTHEQUE%20CPAS\BUDGET\BUDGET%202023\MB1%202023\CAS\CPAS%20TUBIZE_2023_MB1_Tableau%20pluriannu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sentation"/>
      <sheetName val="Coefficients index RO"/>
      <sheetName val="Evol RO propres"/>
      <sheetName val="Coefficients index DO"/>
      <sheetName val="Evol DO propres"/>
      <sheetName val="Récapitulatif ordinaire"/>
      <sheetName val="CNAS CNRS CPAS"/>
      <sheetName val="Evol Extraordinaire"/>
      <sheetName val="Récapitulatif extraordinaire"/>
      <sheetName val="Evolution emprunts"/>
      <sheetName val="Synthèse"/>
      <sheetName val="Evol nouveaux emprunts"/>
      <sheetName val="Feuil1"/>
    </sheetNames>
    <sheetDataSet>
      <sheetData sheetId="0"/>
      <sheetData sheetId="1">
        <row r="28">
          <cell r="D28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</sheetData>
      <sheetData sheetId="2">
        <row r="22">
          <cell r="D22">
            <v>3590112.81</v>
          </cell>
          <cell r="E22">
            <v>3590112.81</v>
          </cell>
          <cell r="F22">
            <v>3643964.5</v>
          </cell>
          <cell r="G22">
            <v>3698623.97</v>
          </cell>
          <cell r="I22">
            <v>4560830.3499999996</v>
          </cell>
        </row>
      </sheetData>
      <sheetData sheetId="3"/>
      <sheetData sheetId="4">
        <row r="91">
          <cell r="G91">
            <v>17043959.389999997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</row>
      </sheetData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ésentation"/>
      <sheetName val="Coefficients index RO"/>
      <sheetName val="Evol RO propres"/>
      <sheetName val="Coefficients index DO"/>
      <sheetName val="Evol DO propres"/>
      <sheetName val="Récapitulatif ordinaire"/>
      <sheetName val="CNAS CNRS CPAS"/>
      <sheetName val="Evol Extraordinaire"/>
      <sheetName val="Récapitulatif extraordinaire"/>
      <sheetName val="Evolution emprunts"/>
      <sheetName val="Synthèse"/>
      <sheetName val="Evol nouveaux emprunts"/>
    </sheetNames>
    <sheetDataSet>
      <sheetData sheetId="0" refreshError="1"/>
      <sheetData sheetId="1" refreshError="1"/>
      <sheetData sheetId="2">
        <row r="66">
          <cell r="K66">
            <v>18276894.289999999</v>
          </cell>
          <cell r="L66">
            <v>18482292.290000003</v>
          </cell>
          <cell r="M66">
            <v>18887195.270000003</v>
          </cell>
          <cell r="N66">
            <v>19269139.449999999</v>
          </cell>
          <cell r="O66">
            <v>19662572.756650001</v>
          </cell>
        </row>
      </sheetData>
      <sheetData sheetId="3" refreshError="1"/>
      <sheetData sheetId="4">
        <row r="96">
          <cell r="K96">
            <v>18290870.739250004</v>
          </cell>
          <cell r="L96">
            <v>18482292.287481252</v>
          </cell>
          <cell r="M96">
            <v>18887195.269418281</v>
          </cell>
          <cell r="N96">
            <v>19269139.45115374</v>
          </cell>
          <cell r="O96">
            <v>19662572.758901581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27"/>
  <sheetViews>
    <sheetView zoomScaleNormal="100" workbookViewId="0"/>
  </sheetViews>
  <sheetFormatPr baseColWidth="10" defaultColWidth="9.140625" defaultRowHeight="15" x14ac:dyDescent="0.25"/>
  <cols>
    <col min="1" max="1" width="7" style="1" customWidth="1"/>
    <col min="2" max="2" width="29" style="1" customWidth="1"/>
    <col min="3" max="3" width="31.140625" style="1" customWidth="1"/>
    <col min="4" max="4" width="17.85546875" style="1" customWidth="1"/>
    <col min="5" max="5" width="15.28515625" style="1" customWidth="1"/>
    <col min="6" max="7" width="11.42578125" style="1"/>
    <col min="8" max="8" width="4" style="1" customWidth="1"/>
    <col min="9" max="1025" width="11.42578125" style="1"/>
  </cols>
  <sheetData>
    <row r="1" spans="1:7" x14ac:dyDescent="0.25">
      <c r="A1" s="1" t="s">
        <v>0</v>
      </c>
    </row>
    <row r="3" spans="1:7" ht="18" x14ac:dyDescent="0.25">
      <c r="B3" s="293" t="s">
        <v>1</v>
      </c>
      <c r="C3" s="293"/>
      <c r="D3" s="293"/>
      <c r="E3" s="293"/>
      <c r="F3" s="293"/>
      <c r="G3" s="293"/>
    </row>
    <row r="4" spans="1:7" x14ac:dyDescent="0.25">
      <c r="D4" s="2" t="s">
        <v>2</v>
      </c>
    </row>
    <row r="5" spans="1:7" x14ac:dyDescent="0.25">
      <c r="B5" s="3" t="s">
        <v>798</v>
      </c>
      <c r="C5" s="283" t="s">
        <v>799</v>
      </c>
      <c r="D5" s="5">
        <v>25105</v>
      </c>
      <c r="E5" s="283" t="s">
        <v>801</v>
      </c>
      <c r="F5" s="6" t="s">
        <v>3</v>
      </c>
      <c r="G5" s="4">
        <v>2023</v>
      </c>
    </row>
    <row r="6" spans="1:7" x14ac:dyDescent="0.25">
      <c r="B6" s="294" t="s">
        <v>4</v>
      </c>
      <c r="C6" s="294"/>
      <c r="D6" s="7"/>
      <c r="G6" s="8"/>
    </row>
    <row r="7" spans="1:7" x14ac:dyDescent="0.25">
      <c r="B7" s="295" t="s">
        <v>5</v>
      </c>
      <c r="C7" s="295"/>
      <c r="D7" s="284" t="s">
        <v>800</v>
      </c>
      <c r="G7" s="8"/>
    </row>
    <row r="8" spans="1:7" x14ac:dyDescent="0.25">
      <c r="B8" s="5" t="s">
        <v>6</v>
      </c>
      <c r="C8" s="285" t="s">
        <v>802</v>
      </c>
      <c r="D8" s="9" t="s">
        <v>7</v>
      </c>
      <c r="E8" s="296" t="s">
        <v>803</v>
      </c>
      <c r="F8" s="297"/>
      <c r="G8" s="297"/>
    </row>
    <row r="9" spans="1:7" x14ac:dyDescent="0.25">
      <c r="B9" s="10"/>
      <c r="D9" s="9"/>
      <c r="G9" s="8"/>
    </row>
    <row r="10" spans="1:7" x14ac:dyDescent="0.25">
      <c r="B10" s="5" t="s">
        <v>8</v>
      </c>
      <c r="C10" s="285" t="s">
        <v>804</v>
      </c>
      <c r="D10" s="11" t="s">
        <v>7</v>
      </c>
      <c r="E10" s="296" t="s">
        <v>805</v>
      </c>
      <c r="F10" s="297"/>
      <c r="G10" s="297"/>
    </row>
    <row r="11" spans="1:7" x14ac:dyDescent="0.25">
      <c r="B11" s="12"/>
      <c r="C11" s="13"/>
      <c r="D11" s="13"/>
      <c r="E11" s="13"/>
      <c r="F11" s="13"/>
      <c r="G11" s="14"/>
    </row>
    <row r="12" spans="1:7" x14ac:dyDescent="0.25">
      <c r="B12" s="10"/>
      <c r="G12" s="8"/>
    </row>
    <row r="13" spans="1:7" x14ac:dyDescent="0.25">
      <c r="B13" s="10"/>
      <c r="G13" s="8"/>
    </row>
    <row r="14" spans="1:7" x14ac:dyDescent="0.25">
      <c r="B14" s="10"/>
      <c r="G14" s="8"/>
    </row>
    <row r="15" spans="1:7" x14ac:dyDescent="0.25">
      <c r="B15" s="10"/>
      <c r="G15" s="8"/>
    </row>
    <row r="16" spans="1:7" x14ac:dyDescent="0.25">
      <c r="B16" s="10"/>
      <c r="G16" s="8"/>
    </row>
    <row r="17" spans="2:7" x14ac:dyDescent="0.25">
      <c r="B17" s="10"/>
      <c r="G17" s="8"/>
    </row>
    <row r="18" spans="2:7" x14ac:dyDescent="0.25">
      <c r="B18" s="10"/>
      <c r="G18" s="8"/>
    </row>
    <row r="19" spans="2:7" x14ac:dyDescent="0.25">
      <c r="B19" s="10"/>
      <c r="G19" s="8"/>
    </row>
    <row r="20" spans="2:7" x14ac:dyDescent="0.25">
      <c r="B20" s="10"/>
      <c r="G20" s="8"/>
    </row>
    <row r="21" spans="2:7" x14ac:dyDescent="0.25">
      <c r="B21" s="10"/>
      <c r="G21" s="8"/>
    </row>
    <row r="22" spans="2:7" x14ac:dyDescent="0.25">
      <c r="B22" s="10"/>
      <c r="G22" s="8"/>
    </row>
    <row r="23" spans="2:7" x14ac:dyDescent="0.25">
      <c r="B23" s="10"/>
      <c r="G23" s="8"/>
    </row>
    <row r="24" spans="2:7" x14ac:dyDescent="0.25">
      <c r="B24" s="15"/>
      <c r="C24" s="16"/>
      <c r="D24" s="16"/>
      <c r="E24" s="16"/>
      <c r="F24" s="16"/>
      <c r="G24" s="17"/>
    </row>
    <row r="25" spans="2:7" x14ac:dyDescent="0.25">
      <c r="B25" s="18" t="s">
        <v>9</v>
      </c>
      <c r="F25" s="1" t="s">
        <v>10</v>
      </c>
    </row>
    <row r="26" spans="2:7" x14ac:dyDescent="0.25">
      <c r="B26" s="19" t="s">
        <v>11</v>
      </c>
      <c r="C26" s="20" t="s">
        <v>797</v>
      </c>
      <c r="F26" s="1" t="s">
        <v>12</v>
      </c>
      <c r="G26" s="286" t="s">
        <v>806</v>
      </c>
    </row>
    <row r="27" spans="2:7" x14ac:dyDescent="0.25">
      <c r="C27" s="1" t="s">
        <v>13</v>
      </c>
      <c r="G27" s="21"/>
    </row>
  </sheetData>
  <sheetProtection algorithmName="SHA-512" hashValue="LG45tEOi1lw/wW5ip6vAcH8nTkgpdBd+k2OlwDgZaKHA7j5qxlK5p3QhRga690+4vsFyMMWrHBHkBqJt0MKXxg==" saltValue="jNQpelqNIm0kr83orFmkTg==" spinCount="100000" sheet="1" objects="1" scenarios="1"/>
  <mergeCells count="5">
    <mergeCell ref="B3:G3"/>
    <mergeCell ref="B6:C6"/>
    <mergeCell ref="B7:C7"/>
    <mergeCell ref="E8:G8"/>
    <mergeCell ref="E10:G10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K1000"/>
  <sheetViews>
    <sheetView zoomScaleNormal="100" workbookViewId="0"/>
  </sheetViews>
  <sheetFormatPr baseColWidth="10" defaultColWidth="9.140625" defaultRowHeight="15" x14ac:dyDescent="0.25"/>
  <cols>
    <col min="1" max="1" width="24.7109375" style="192" customWidth="1"/>
    <col min="2" max="2" width="20.140625" style="227" customWidth="1"/>
    <col min="3" max="4" width="13.42578125" style="192" customWidth="1"/>
    <col min="5" max="5" width="13.5703125" style="192" customWidth="1"/>
    <col min="6" max="20" width="13.7109375" style="192" customWidth="1"/>
    <col min="21" max="1025" width="11.5703125" style="192" customWidth="1"/>
  </cols>
  <sheetData>
    <row r="1" spans="1:41" s="228" customFormat="1" ht="11.25" x14ac:dyDescent="0.15">
      <c r="A1" s="228" t="s">
        <v>750</v>
      </c>
      <c r="B1" s="229"/>
      <c r="F1" s="329">
        <f>Présentation!G5+1</f>
        <v>2024</v>
      </c>
      <c r="G1" s="329"/>
      <c r="H1" s="329"/>
      <c r="I1" s="329">
        <f>F1+1</f>
        <v>2025</v>
      </c>
      <c r="J1" s="329"/>
      <c r="K1" s="329"/>
      <c r="L1" s="329">
        <f>I1+1</f>
        <v>2026</v>
      </c>
      <c r="M1" s="329"/>
      <c r="N1" s="329"/>
      <c r="O1" s="329">
        <f>L1+1</f>
        <v>2027</v>
      </c>
      <c r="P1" s="329"/>
      <c r="Q1" s="329"/>
      <c r="R1" s="329">
        <f>O1+1</f>
        <v>2028</v>
      </c>
      <c r="S1" s="329"/>
      <c r="T1" s="329"/>
    </row>
    <row r="2" spans="1:41" x14ac:dyDescent="0.25">
      <c r="A2" s="230" t="s">
        <v>751</v>
      </c>
      <c r="B2" s="231" t="s">
        <v>752</v>
      </c>
      <c r="C2" s="230" t="s">
        <v>753</v>
      </c>
      <c r="D2" s="230" t="s">
        <v>754</v>
      </c>
      <c r="E2" s="232" t="s">
        <v>755</v>
      </c>
      <c r="F2" s="233" t="s">
        <v>756</v>
      </c>
      <c r="G2" s="233" t="s">
        <v>757</v>
      </c>
      <c r="H2" s="233" t="s">
        <v>758</v>
      </c>
      <c r="I2" s="233" t="s">
        <v>756</v>
      </c>
      <c r="J2" s="233" t="s">
        <v>757</v>
      </c>
      <c r="K2" s="233" t="s">
        <v>758</v>
      </c>
      <c r="L2" s="233" t="s">
        <v>756</v>
      </c>
      <c r="M2" s="233" t="s">
        <v>757</v>
      </c>
      <c r="N2" s="233" t="s">
        <v>758</v>
      </c>
      <c r="O2" s="233" t="s">
        <v>756</v>
      </c>
      <c r="P2" s="233" t="s">
        <v>757</v>
      </c>
      <c r="Q2" s="233" t="s">
        <v>758</v>
      </c>
      <c r="R2" s="233" t="s">
        <v>756</v>
      </c>
      <c r="S2" s="233" t="s">
        <v>757</v>
      </c>
      <c r="T2" s="233" t="s">
        <v>758</v>
      </c>
    </row>
    <row r="3" spans="1:41" x14ac:dyDescent="0.25">
      <c r="A3" s="234"/>
      <c r="B3" s="235">
        <f>SUM(B4:B16)</f>
        <v>4701450.54</v>
      </c>
      <c r="C3" s="236"/>
      <c r="D3" s="236"/>
      <c r="E3" s="237"/>
      <c r="F3" s="235">
        <f t="shared" ref="F3:AO3" si="0">SUM(F4:F16)</f>
        <v>263755.86</v>
      </c>
      <c r="G3" s="235">
        <f t="shared" si="0"/>
        <v>49281.030000000006</v>
      </c>
      <c r="H3" s="235">
        <f t="shared" si="0"/>
        <v>313036.89</v>
      </c>
      <c r="I3" s="235">
        <f t="shared" si="0"/>
        <v>268091.02999999997</v>
      </c>
      <c r="J3" s="235">
        <f t="shared" si="0"/>
        <v>41333.500000000007</v>
      </c>
      <c r="K3" s="235">
        <f t="shared" si="0"/>
        <v>309424.52999999997</v>
      </c>
      <c r="L3" s="235">
        <f t="shared" si="0"/>
        <v>274479.73</v>
      </c>
      <c r="M3" s="235">
        <f t="shared" si="0"/>
        <v>33336.310000000005</v>
      </c>
      <c r="N3" s="235">
        <f t="shared" si="0"/>
        <v>307816.03999999998</v>
      </c>
      <c r="O3" s="235">
        <f t="shared" si="0"/>
        <v>266486.96000000002</v>
      </c>
      <c r="P3" s="235">
        <f t="shared" si="0"/>
        <v>25074.579999999998</v>
      </c>
      <c r="Q3" s="235">
        <f t="shared" si="0"/>
        <v>291561.53999999998</v>
      </c>
      <c r="R3" s="235">
        <f t="shared" si="0"/>
        <v>273198.55999999994</v>
      </c>
      <c r="S3" s="235">
        <f t="shared" si="0"/>
        <v>16798.59</v>
      </c>
      <c r="T3" s="235">
        <f t="shared" si="0"/>
        <v>289997.15000000002</v>
      </c>
      <c r="U3" s="192">
        <f t="shared" si="0"/>
        <v>110210.45</v>
      </c>
      <c r="V3" s="192">
        <f t="shared" si="0"/>
        <v>8662.5499999999993</v>
      </c>
      <c r="W3" s="192">
        <f t="shared" si="0"/>
        <v>118873</v>
      </c>
      <c r="X3" s="192">
        <f t="shared" si="0"/>
        <v>111536.95000000001</v>
      </c>
      <c r="Y3" s="192">
        <f t="shared" si="0"/>
        <v>4942.92</v>
      </c>
      <c r="Z3" s="192">
        <f t="shared" si="0"/>
        <v>116479.87000000001</v>
      </c>
      <c r="AA3" s="192">
        <f t="shared" si="0"/>
        <v>54632.369999999995</v>
      </c>
      <c r="AB3" s="192">
        <f t="shared" si="0"/>
        <v>1813.62</v>
      </c>
      <c r="AC3" s="192">
        <f t="shared" si="0"/>
        <v>56445.989999999991</v>
      </c>
      <c r="AD3" s="192">
        <f t="shared" si="0"/>
        <v>19424.050000000003</v>
      </c>
      <c r="AE3" s="192">
        <f t="shared" si="0"/>
        <v>1083.01</v>
      </c>
      <c r="AF3" s="192">
        <f t="shared" si="0"/>
        <v>20507.060000000001</v>
      </c>
      <c r="AG3" s="192">
        <f t="shared" si="0"/>
        <v>13885.61</v>
      </c>
      <c r="AH3" s="192">
        <f t="shared" si="0"/>
        <v>593.69999999999993</v>
      </c>
      <c r="AI3" s="192">
        <f t="shared" si="0"/>
        <v>14479.31</v>
      </c>
      <c r="AJ3" s="192">
        <f t="shared" si="0"/>
        <v>7725.25</v>
      </c>
      <c r="AK3" s="192">
        <f t="shared" si="0"/>
        <v>127.2</v>
      </c>
      <c r="AL3" s="192">
        <f t="shared" si="0"/>
        <v>7852.45</v>
      </c>
      <c r="AM3" s="192">
        <f t="shared" si="0"/>
        <v>1206.8800000000001</v>
      </c>
      <c r="AN3" s="192">
        <f t="shared" si="0"/>
        <v>19.399999999999999</v>
      </c>
      <c r="AO3" s="192">
        <f t="shared" si="0"/>
        <v>1226.28</v>
      </c>
    </row>
    <row r="4" spans="1:41" x14ac:dyDescent="0.25">
      <c r="A4" s="227" t="s">
        <v>807</v>
      </c>
      <c r="B4" s="238">
        <v>185974.86</v>
      </c>
      <c r="C4" s="291">
        <v>20</v>
      </c>
      <c r="D4" s="238">
        <v>0.3</v>
      </c>
      <c r="E4" s="227" t="s">
        <v>808</v>
      </c>
      <c r="F4" s="238">
        <v>10221.65</v>
      </c>
      <c r="G4" s="238">
        <v>92.83</v>
      </c>
      <c r="H4" s="238">
        <v>10314.48</v>
      </c>
      <c r="I4" s="238">
        <v>10252.42</v>
      </c>
      <c r="J4" s="238">
        <v>61.81</v>
      </c>
      <c r="K4" s="238">
        <v>10314.23</v>
      </c>
      <c r="L4" s="238">
        <v>10283.27</v>
      </c>
      <c r="M4" s="238">
        <v>30.95</v>
      </c>
      <c r="N4" s="238">
        <v>10314.219999999999</v>
      </c>
      <c r="O4" s="291">
        <v>0</v>
      </c>
      <c r="P4" s="291">
        <v>0</v>
      </c>
      <c r="Q4" s="291">
        <v>0</v>
      </c>
      <c r="R4" s="291">
        <v>0</v>
      </c>
      <c r="S4" s="291">
        <v>0</v>
      </c>
      <c r="T4" s="291">
        <v>0</v>
      </c>
      <c r="U4" s="291">
        <v>0</v>
      </c>
      <c r="V4" s="291">
        <v>0</v>
      </c>
      <c r="W4" s="291">
        <v>0</v>
      </c>
      <c r="X4" s="291">
        <v>0</v>
      </c>
      <c r="Y4" s="291">
        <v>0</v>
      </c>
      <c r="Z4" s="291">
        <v>0</v>
      </c>
      <c r="AA4" s="291">
        <v>0</v>
      </c>
      <c r="AB4" s="291">
        <v>0</v>
      </c>
      <c r="AC4" s="291">
        <v>0</v>
      </c>
      <c r="AD4" s="291">
        <v>0</v>
      </c>
      <c r="AE4" s="291">
        <v>0</v>
      </c>
      <c r="AF4" s="291">
        <v>0</v>
      </c>
      <c r="AG4" s="291">
        <v>0</v>
      </c>
      <c r="AH4" s="291">
        <v>0</v>
      </c>
      <c r="AI4" s="291">
        <v>0</v>
      </c>
      <c r="AJ4" s="291">
        <v>0</v>
      </c>
      <c r="AK4" s="291">
        <v>0</v>
      </c>
      <c r="AL4" s="291">
        <v>0</v>
      </c>
      <c r="AM4" s="291">
        <v>0</v>
      </c>
      <c r="AN4" s="291">
        <v>0</v>
      </c>
      <c r="AO4" s="291">
        <v>0</v>
      </c>
    </row>
    <row r="5" spans="1:41" x14ac:dyDescent="0.25">
      <c r="A5" s="227" t="s">
        <v>809</v>
      </c>
      <c r="B5" s="238">
        <v>1323300</v>
      </c>
      <c r="C5" s="291">
        <v>20</v>
      </c>
      <c r="D5" s="238">
        <v>1.82</v>
      </c>
      <c r="E5" s="227" t="s">
        <v>808</v>
      </c>
      <c r="F5" s="238">
        <v>71470.44</v>
      </c>
      <c r="G5" s="238">
        <v>6160.73</v>
      </c>
      <c r="H5" s="238">
        <v>77631.17</v>
      </c>
      <c r="I5" s="238">
        <v>71470.44</v>
      </c>
      <c r="J5" s="238">
        <v>4788.16</v>
      </c>
      <c r="K5" s="238">
        <v>76258.600000000006</v>
      </c>
      <c r="L5" s="238">
        <v>71470.44</v>
      </c>
      <c r="M5" s="238">
        <v>3467.16</v>
      </c>
      <c r="N5" s="238">
        <v>74937.600000000006</v>
      </c>
      <c r="O5" s="238">
        <v>71470.44</v>
      </c>
      <c r="P5" s="238">
        <v>2146.16</v>
      </c>
      <c r="Q5" s="238">
        <v>73616.600000000006</v>
      </c>
      <c r="R5" s="238">
        <v>71470.48</v>
      </c>
      <c r="S5" s="238">
        <v>823.34</v>
      </c>
      <c r="T5" s="238">
        <v>72293.820000000007</v>
      </c>
      <c r="U5" s="291">
        <v>0</v>
      </c>
      <c r="V5" s="291">
        <v>0</v>
      </c>
      <c r="W5" s="291">
        <v>0</v>
      </c>
      <c r="X5" s="291">
        <v>0</v>
      </c>
      <c r="Y5" s="291">
        <v>0</v>
      </c>
      <c r="Z5" s="291">
        <v>0</v>
      </c>
      <c r="AA5" s="291">
        <v>0</v>
      </c>
      <c r="AB5" s="291">
        <v>0</v>
      </c>
      <c r="AC5" s="291">
        <v>0</v>
      </c>
      <c r="AD5" s="291">
        <v>0</v>
      </c>
      <c r="AE5" s="291">
        <v>0</v>
      </c>
      <c r="AF5" s="291">
        <v>0</v>
      </c>
      <c r="AG5" s="291">
        <v>0</v>
      </c>
      <c r="AH5" s="291">
        <v>0</v>
      </c>
      <c r="AI5" s="291">
        <v>0</v>
      </c>
      <c r="AJ5" s="291">
        <v>0</v>
      </c>
      <c r="AK5" s="291">
        <v>0</v>
      </c>
      <c r="AL5" s="291">
        <v>0</v>
      </c>
      <c r="AM5" s="291">
        <v>0</v>
      </c>
      <c r="AN5" s="291">
        <v>0</v>
      </c>
      <c r="AO5" s="291">
        <v>0</v>
      </c>
    </row>
    <row r="6" spans="1:41" x14ac:dyDescent="0.25">
      <c r="A6" s="227" t="s">
        <v>810</v>
      </c>
      <c r="B6" s="238">
        <v>147050</v>
      </c>
      <c r="C6" s="291">
        <v>20</v>
      </c>
      <c r="D6" s="238">
        <v>2.5499999999999998</v>
      </c>
      <c r="E6" s="227" t="s">
        <v>808</v>
      </c>
      <c r="F6" s="238">
        <v>8445.48</v>
      </c>
      <c r="G6" s="238">
        <v>1405.76</v>
      </c>
      <c r="H6" s="238">
        <v>9851.24</v>
      </c>
      <c r="I6" s="238">
        <v>8445.48</v>
      </c>
      <c r="J6" s="238">
        <v>1175.3900000000001</v>
      </c>
      <c r="K6" s="238">
        <v>9620.8700000000008</v>
      </c>
      <c r="L6" s="238">
        <v>8445.48</v>
      </c>
      <c r="M6" s="238">
        <v>956.69</v>
      </c>
      <c r="N6" s="238">
        <v>9402.17</v>
      </c>
      <c r="O6" s="238">
        <v>8445.48</v>
      </c>
      <c r="P6" s="238">
        <v>738</v>
      </c>
      <c r="Q6" s="238">
        <v>9183.48</v>
      </c>
      <c r="R6" s="238">
        <v>8445.48</v>
      </c>
      <c r="S6" s="238">
        <v>517.95000000000005</v>
      </c>
      <c r="T6" s="238">
        <v>8963.43</v>
      </c>
      <c r="U6" s="238">
        <v>8445.48</v>
      </c>
      <c r="V6" s="238">
        <v>302.11</v>
      </c>
      <c r="W6" s="238">
        <v>8747.59</v>
      </c>
      <c r="X6" s="238">
        <v>6334.19</v>
      </c>
      <c r="Y6" s="238">
        <v>81.93</v>
      </c>
      <c r="Z6" s="238">
        <v>6416.12</v>
      </c>
      <c r="AA6" s="291">
        <v>0</v>
      </c>
      <c r="AB6" s="291">
        <v>0</v>
      </c>
      <c r="AC6" s="291">
        <v>0</v>
      </c>
      <c r="AD6" s="291">
        <v>0</v>
      </c>
      <c r="AE6" s="291">
        <v>0</v>
      </c>
      <c r="AF6" s="291">
        <v>0</v>
      </c>
      <c r="AG6" s="291">
        <v>0</v>
      </c>
      <c r="AH6" s="291">
        <v>0</v>
      </c>
      <c r="AI6" s="291">
        <v>0</v>
      </c>
      <c r="AJ6" s="291">
        <v>0</v>
      </c>
      <c r="AK6" s="291">
        <v>0</v>
      </c>
      <c r="AL6" s="291">
        <v>0</v>
      </c>
      <c r="AM6" s="291">
        <v>0</v>
      </c>
      <c r="AN6" s="291">
        <v>0</v>
      </c>
      <c r="AO6" s="291">
        <v>0</v>
      </c>
    </row>
    <row r="7" spans="1:41" x14ac:dyDescent="0.25">
      <c r="A7" s="227" t="s">
        <v>811</v>
      </c>
      <c r="B7" s="238">
        <v>936000</v>
      </c>
      <c r="C7" s="291">
        <v>20</v>
      </c>
      <c r="D7" s="238">
        <v>4.45</v>
      </c>
      <c r="E7" s="227" t="s">
        <v>808</v>
      </c>
      <c r="F7" s="238">
        <v>52393</v>
      </c>
      <c r="G7" s="238">
        <v>18733.560000000001</v>
      </c>
      <c r="H7" s="238">
        <v>71126.559999999998</v>
      </c>
      <c r="I7" s="238">
        <v>54807.02</v>
      </c>
      <c r="J7" s="238">
        <v>16307.27</v>
      </c>
      <c r="K7" s="238">
        <v>71114.289999999994</v>
      </c>
      <c r="L7" s="238">
        <v>57332.28</v>
      </c>
      <c r="M7" s="238">
        <v>13825.24</v>
      </c>
      <c r="N7" s="238">
        <v>71157.52</v>
      </c>
      <c r="O7" s="238">
        <v>59973.88</v>
      </c>
      <c r="P7" s="238">
        <v>11228.83</v>
      </c>
      <c r="Q7" s="238">
        <v>71202.710000000006</v>
      </c>
      <c r="R7" s="238">
        <v>62737.2</v>
      </c>
      <c r="S7" s="238">
        <v>8538.98</v>
      </c>
      <c r="T7" s="238">
        <v>71276.179999999993</v>
      </c>
      <c r="U7" s="238">
        <v>65627.850000000006</v>
      </c>
      <c r="V7" s="238">
        <v>5671.62</v>
      </c>
      <c r="W7" s="238">
        <v>71299.47</v>
      </c>
      <c r="X7" s="238">
        <v>68651.67</v>
      </c>
      <c r="Y7" s="238">
        <v>2699.54</v>
      </c>
      <c r="Z7" s="238">
        <v>71351.210000000006</v>
      </c>
      <c r="AA7" s="238">
        <v>17651.62</v>
      </c>
      <c r="AB7" s="238">
        <v>193.77</v>
      </c>
      <c r="AC7" s="238">
        <v>17845.39</v>
      </c>
      <c r="AD7" s="291">
        <v>0</v>
      </c>
      <c r="AE7" s="291">
        <v>0</v>
      </c>
      <c r="AF7" s="291">
        <v>0</v>
      </c>
      <c r="AG7" s="291">
        <v>0</v>
      </c>
      <c r="AH7" s="291">
        <v>0</v>
      </c>
      <c r="AI7" s="291">
        <v>0</v>
      </c>
      <c r="AJ7" s="291">
        <v>0</v>
      </c>
      <c r="AK7" s="291">
        <v>0</v>
      </c>
      <c r="AL7" s="291">
        <v>0</v>
      </c>
      <c r="AM7" s="291">
        <v>0</v>
      </c>
      <c r="AN7" s="291">
        <v>0</v>
      </c>
      <c r="AO7" s="291">
        <v>0</v>
      </c>
    </row>
    <row r="8" spans="1:41" x14ac:dyDescent="0.25">
      <c r="A8" s="227" t="s">
        <v>812</v>
      </c>
      <c r="B8" s="238">
        <v>468000</v>
      </c>
      <c r="C8" s="291">
        <v>20</v>
      </c>
      <c r="D8" s="238">
        <v>0.39</v>
      </c>
      <c r="E8" s="227" t="s">
        <v>813</v>
      </c>
      <c r="F8" s="238">
        <v>24003.88</v>
      </c>
      <c r="G8" s="238">
        <v>751.72</v>
      </c>
      <c r="H8" s="238">
        <v>24755.599999999999</v>
      </c>
      <c r="I8" s="238">
        <v>24003.88</v>
      </c>
      <c r="J8" s="238">
        <v>650.83000000000004</v>
      </c>
      <c r="K8" s="238">
        <v>24654.71</v>
      </c>
      <c r="L8" s="238">
        <v>24003.88</v>
      </c>
      <c r="M8" s="238">
        <v>556.13</v>
      </c>
      <c r="N8" s="238">
        <v>24560.01</v>
      </c>
      <c r="O8" s="238">
        <v>24003.88</v>
      </c>
      <c r="P8" s="238">
        <v>461.47</v>
      </c>
      <c r="Q8" s="238">
        <v>24465.35</v>
      </c>
      <c r="R8" s="238">
        <v>24003.88</v>
      </c>
      <c r="S8" s="238">
        <v>365.84</v>
      </c>
      <c r="T8" s="238">
        <v>24369.72</v>
      </c>
      <c r="U8" s="238">
        <v>24003.88</v>
      </c>
      <c r="V8" s="238">
        <v>273.55</v>
      </c>
      <c r="W8" s="238">
        <v>24277.43</v>
      </c>
      <c r="X8" s="238">
        <v>24003.88</v>
      </c>
      <c r="Y8" s="238">
        <v>177.45</v>
      </c>
      <c r="Z8" s="238">
        <v>24181.33</v>
      </c>
      <c r="AA8" s="238">
        <v>24003.88</v>
      </c>
      <c r="AB8" s="238">
        <v>82.79</v>
      </c>
      <c r="AC8" s="238">
        <v>24086.67</v>
      </c>
      <c r="AD8" s="238">
        <v>6001.25</v>
      </c>
      <c r="AE8" s="238">
        <v>5.96</v>
      </c>
      <c r="AF8" s="238">
        <v>6007.21</v>
      </c>
      <c r="AG8" s="291">
        <v>0</v>
      </c>
      <c r="AH8" s="291">
        <v>0</v>
      </c>
      <c r="AI8" s="291">
        <v>0</v>
      </c>
      <c r="AJ8" s="291">
        <v>0</v>
      </c>
      <c r="AK8" s="291">
        <v>0</v>
      </c>
      <c r="AL8" s="291">
        <v>0</v>
      </c>
      <c r="AM8" s="291">
        <v>0</v>
      </c>
      <c r="AN8" s="291">
        <v>0</v>
      </c>
      <c r="AO8" s="291">
        <v>0</v>
      </c>
    </row>
    <row r="9" spans="1:41" x14ac:dyDescent="0.25">
      <c r="A9" s="227" t="s">
        <v>814</v>
      </c>
      <c r="B9" s="238">
        <v>156000</v>
      </c>
      <c r="C9" s="291">
        <v>20</v>
      </c>
      <c r="D9" s="238">
        <v>3.74</v>
      </c>
      <c r="E9" s="227" t="s">
        <v>808</v>
      </c>
      <c r="F9" s="238">
        <v>7623.53</v>
      </c>
      <c r="G9" s="238">
        <v>3493.99</v>
      </c>
      <c r="H9" s="238">
        <v>11117.52</v>
      </c>
      <c r="I9" s="238">
        <v>7912.36</v>
      </c>
      <c r="J9" s="238">
        <v>3195.3</v>
      </c>
      <c r="K9" s="238">
        <v>11107.66</v>
      </c>
      <c r="L9" s="238">
        <v>8212.1299999999992</v>
      </c>
      <c r="M9" s="238">
        <v>2895.5</v>
      </c>
      <c r="N9" s="238">
        <v>11107.63</v>
      </c>
      <c r="O9" s="238">
        <v>8523.26</v>
      </c>
      <c r="P9" s="238">
        <v>2584.34</v>
      </c>
      <c r="Q9" s="238">
        <v>11107.6</v>
      </c>
      <c r="R9" s="238">
        <v>8846.18</v>
      </c>
      <c r="S9" s="238">
        <v>2267.92</v>
      </c>
      <c r="T9" s="238">
        <v>11114.1</v>
      </c>
      <c r="U9" s="238">
        <v>9181.32</v>
      </c>
      <c r="V9" s="238">
        <v>1926.22</v>
      </c>
      <c r="W9" s="238">
        <v>11107.54</v>
      </c>
      <c r="X9" s="238">
        <v>9529.19</v>
      </c>
      <c r="Y9" s="238">
        <v>1578.33</v>
      </c>
      <c r="Z9" s="238">
        <v>11107.52</v>
      </c>
      <c r="AA9" s="238">
        <v>9890.2099999999991</v>
      </c>
      <c r="AB9" s="238">
        <v>1217.27</v>
      </c>
      <c r="AC9" s="238">
        <v>11107.48</v>
      </c>
      <c r="AD9" s="238">
        <v>10264.93</v>
      </c>
      <c r="AE9" s="238">
        <v>845.23</v>
      </c>
      <c r="AF9" s="238">
        <v>11110.16</v>
      </c>
      <c r="AG9" s="238">
        <v>10653.82</v>
      </c>
      <c r="AH9" s="238">
        <v>453.59</v>
      </c>
      <c r="AI9" s="238">
        <v>11107.41</v>
      </c>
      <c r="AJ9" s="238">
        <v>5477.3</v>
      </c>
      <c r="AK9" s="238">
        <v>76.069999999999993</v>
      </c>
      <c r="AL9" s="238">
        <v>5553.37</v>
      </c>
      <c r="AM9" s="291">
        <v>0</v>
      </c>
      <c r="AN9" s="291">
        <v>0</v>
      </c>
      <c r="AO9" s="291">
        <v>0</v>
      </c>
    </row>
    <row r="10" spans="1:41" x14ac:dyDescent="0.25">
      <c r="A10" s="227" t="s">
        <v>815</v>
      </c>
      <c r="B10" s="238">
        <v>29650</v>
      </c>
      <c r="C10" s="291">
        <v>20</v>
      </c>
      <c r="D10" s="238">
        <v>3.74</v>
      </c>
      <c r="E10" s="227" t="s">
        <v>808</v>
      </c>
      <c r="F10" s="238">
        <v>1448.96</v>
      </c>
      <c r="G10" s="238">
        <v>664.06</v>
      </c>
      <c r="H10" s="238">
        <v>2113.02</v>
      </c>
      <c r="I10" s="238">
        <v>1503.86</v>
      </c>
      <c r="J10" s="238">
        <v>607.29</v>
      </c>
      <c r="K10" s="238">
        <v>2111.15</v>
      </c>
      <c r="L10" s="238">
        <v>1560.83</v>
      </c>
      <c r="M10" s="238">
        <v>550.30999999999995</v>
      </c>
      <c r="N10" s="238">
        <v>2111.14</v>
      </c>
      <c r="O10" s="238">
        <v>1619.97</v>
      </c>
      <c r="P10" s="238">
        <v>491.18</v>
      </c>
      <c r="Q10" s="238">
        <v>2111.15</v>
      </c>
      <c r="R10" s="238">
        <v>1681.33</v>
      </c>
      <c r="S10" s="238">
        <v>431.04</v>
      </c>
      <c r="T10" s="238">
        <v>2112.37</v>
      </c>
      <c r="U10" s="238">
        <v>1745.04</v>
      </c>
      <c r="V10" s="238">
        <v>366.09</v>
      </c>
      <c r="W10" s="238">
        <v>2111.13</v>
      </c>
      <c r="X10" s="238">
        <v>1811.14</v>
      </c>
      <c r="Y10" s="238">
        <v>299.97000000000003</v>
      </c>
      <c r="Z10" s="238">
        <v>2111.11</v>
      </c>
      <c r="AA10" s="238">
        <v>1879.78</v>
      </c>
      <c r="AB10" s="238">
        <v>231.35</v>
      </c>
      <c r="AC10" s="238">
        <v>2111.13</v>
      </c>
      <c r="AD10" s="238">
        <v>1950.99</v>
      </c>
      <c r="AE10" s="238">
        <v>160.63999999999999</v>
      </c>
      <c r="AF10" s="238">
        <v>2111.63</v>
      </c>
      <c r="AG10" s="238">
        <v>2024.91</v>
      </c>
      <c r="AH10" s="238">
        <v>86.19</v>
      </c>
      <c r="AI10" s="238">
        <v>2111.1</v>
      </c>
      <c r="AJ10" s="238">
        <v>1041.07</v>
      </c>
      <c r="AK10" s="238">
        <v>14.46</v>
      </c>
      <c r="AL10" s="238">
        <v>1055.53</v>
      </c>
      <c r="AM10" s="291">
        <v>0</v>
      </c>
      <c r="AN10" s="291">
        <v>0</v>
      </c>
      <c r="AO10" s="291">
        <v>0</v>
      </c>
    </row>
    <row r="11" spans="1:41" x14ac:dyDescent="0.25">
      <c r="A11" s="227" t="s">
        <v>816</v>
      </c>
      <c r="B11" s="238">
        <v>24138.37</v>
      </c>
      <c r="C11" s="291">
        <v>20</v>
      </c>
      <c r="D11" s="238">
        <v>1.43</v>
      </c>
      <c r="E11" s="227" t="s">
        <v>808</v>
      </c>
      <c r="F11" s="238">
        <v>1206.8800000000001</v>
      </c>
      <c r="G11" s="238">
        <v>209.24</v>
      </c>
      <c r="H11" s="238">
        <v>1416.12</v>
      </c>
      <c r="I11" s="238">
        <v>1206.8800000000001</v>
      </c>
      <c r="J11" s="238">
        <v>192</v>
      </c>
      <c r="K11" s="238">
        <v>1398.88</v>
      </c>
      <c r="L11" s="238">
        <v>1206.8800000000001</v>
      </c>
      <c r="M11" s="238">
        <v>174.73</v>
      </c>
      <c r="N11" s="238">
        <v>1381.61</v>
      </c>
      <c r="O11" s="238">
        <v>1206.8800000000001</v>
      </c>
      <c r="P11" s="238">
        <v>157.47999999999999</v>
      </c>
      <c r="Q11" s="238">
        <v>1364.36</v>
      </c>
      <c r="R11" s="238">
        <v>1206.8800000000001</v>
      </c>
      <c r="S11" s="238">
        <v>140.21</v>
      </c>
      <c r="T11" s="238">
        <v>1347.09</v>
      </c>
      <c r="U11" s="238">
        <v>1206.8800000000001</v>
      </c>
      <c r="V11" s="238">
        <v>122.96</v>
      </c>
      <c r="W11" s="238">
        <v>1329.84</v>
      </c>
      <c r="X11" s="238">
        <v>1206.8800000000001</v>
      </c>
      <c r="Y11" s="238">
        <v>105.7</v>
      </c>
      <c r="Z11" s="238">
        <v>1312.58</v>
      </c>
      <c r="AA11" s="238">
        <v>1206.8800000000001</v>
      </c>
      <c r="AB11" s="238">
        <v>88.44</v>
      </c>
      <c r="AC11" s="238">
        <v>1295.32</v>
      </c>
      <c r="AD11" s="238">
        <v>1206.8800000000001</v>
      </c>
      <c r="AE11" s="238">
        <v>71.180000000000007</v>
      </c>
      <c r="AF11" s="238">
        <v>1278.06</v>
      </c>
      <c r="AG11" s="238">
        <v>1206.8800000000001</v>
      </c>
      <c r="AH11" s="238">
        <v>53.92</v>
      </c>
      <c r="AI11" s="238">
        <v>1260.8</v>
      </c>
      <c r="AJ11" s="238">
        <v>1206.8800000000001</v>
      </c>
      <c r="AK11" s="238">
        <v>36.67</v>
      </c>
      <c r="AL11" s="238">
        <v>1243.55</v>
      </c>
      <c r="AM11" s="238">
        <v>1206.8800000000001</v>
      </c>
      <c r="AN11" s="238">
        <v>19.399999999999999</v>
      </c>
      <c r="AO11" s="238">
        <v>1226.28</v>
      </c>
    </row>
    <row r="12" spans="1:41" x14ac:dyDescent="0.25">
      <c r="A12" s="227" t="s">
        <v>817</v>
      </c>
      <c r="B12" s="238">
        <v>15456.71</v>
      </c>
      <c r="C12" s="291">
        <v>20</v>
      </c>
      <c r="D12" s="238">
        <v>1.27</v>
      </c>
      <c r="E12" s="227"/>
      <c r="F12" s="238">
        <v>1140.3599999999999</v>
      </c>
      <c r="G12" s="238">
        <v>14.53</v>
      </c>
      <c r="H12" s="238">
        <v>1154.8900000000001</v>
      </c>
      <c r="I12" s="291">
        <v>0</v>
      </c>
      <c r="J12" s="291">
        <v>0</v>
      </c>
      <c r="K12" s="291">
        <v>0</v>
      </c>
      <c r="L12" s="291">
        <v>0</v>
      </c>
      <c r="M12" s="291">
        <v>0</v>
      </c>
      <c r="N12" s="291">
        <v>0</v>
      </c>
      <c r="O12" s="291">
        <v>0</v>
      </c>
      <c r="P12" s="291">
        <v>0</v>
      </c>
      <c r="Q12" s="291">
        <v>0</v>
      </c>
      <c r="R12" s="291">
        <v>0</v>
      </c>
      <c r="S12" s="291">
        <v>0</v>
      </c>
      <c r="T12" s="291">
        <v>0</v>
      </c>
      <c r="U12" s="291">
        <v>0</v>
      </c>
      <c r="V12" s="291">
        <v>0</v>
      </c>
      <c r="W12" s="291">
        <v>0</v>
      </c>
      <c r="X12" s="291">
        <v>0</v>
      </c>
      <c r="Y12" s="291">
        <v>0</v>
      </c>
      <c r="Z12" s="291">
        <v>0</v>
      </c>
      <c r="AA12" s="291">
        <v>0</v>
      </c>
      <c r="AB12" s="291">
        <v>0</v>
      </c>
      <c r="AC12" s="291">
        <v>0</v>
      </c>
      <c r="AD12" s="291">
        <v>0</v>
      </c>
      <c r="AE12" s="291">
        <v>0</v>
      </c>
      <c r="AF12" s="291">
        <v>0</v>
      </c>
      <c r="AG12" s="291">
        <v>0</v>
      </c>
      <c r="AH12" s="291">
        <v>0</v>
      </c>
      <c r="AI12" s="291">
        <v>0</v>
      </c>
      <c r="AJ12" s="291">
        <v>0</v>
      </c>
      <c r="AK12" s="291">
        <v>0</v>
      </c>
      <c r="AL12" s="291">
        <v>0</v>
      </c>
      <c r="AM12" s="291">
        <v>0</v>
      </c>
      <c r="AN12" s="291">
        <v>0</v>
      </c>
      <c r="AO12" s="291">
        <v>0</v>
      </c>
    </row>
    <row r="13" spans="1:41" x14ac:dyDescent="0.25">
      <c r="A13" s="227" t="s">
        <v>818</v>
      </c>
      <c r="B13" s="238">
        <v>8994.6</v>
      </c>
      <c r="C13" s="291">
        <v>20</v>
      </c>
      <c r="D13" s="238">
        <v>0.95</v>
      </c>
      <c r="E13" s="227"/>
      <c r="F13" s="238">
        <v>657.38</v>
      </c>
      <c r="G13" s="238">
        <v>6.26</v>
      </c>
      <c r="H13" s="238">
        <v>663.64</v>
      </c>
      <c r="I13" s="291">
        <v>0</v>
      </c>
      <c r="J13" s="291">
        <v>0</v>
      </c>
      <c r="K13" s="291">
        <v>0</v>
      </c>
      <c r="L13" s="291">
        <v>0</v>
      </c>
      <c r="M13" s="291">
        <v>0</v>
      </c>
      <c r="N13" s="291">
        <v>0</v>
      </c>
      <c r="O13" s="291">
        <v>0</v>
      </c>
      <c r="P13" s="291">
        <v>0</v>
      </c>
      <c r="Q13" s="291">
        <v>0</v>
      </c>
      <c r="R13" s="291">
        <v>0</v>
      </c>
      <c r="S13" s="291">
        <v>0</v>
      </c>
      <c r="T13" s="291">
        <v>0</v>
      </c>
      <c r="U13" s="291">
        <v>0</v>
      </c>
      <c r="V13" s="291">
        <v>0</v>
      </c>
      <c r="W13" s="291">
        <v>0</v>
      </c>
      <c r="X13" s="291">
        <v>0</v>
      </c>
      <c r="Y13" s="291">
        <v>0</v>
      </c>
      <c r="Z13" s="291">
        <v>0</v>
      </c>
      <c r="AA13" s="291">
        <v>0</v>
      </c>
      <c r="AB13" s="291">
        <v>0</v>
      </c>
      <c r="AC13" s="291">
        <v>0</v>
      </c>
      <c r="AD13" s="291">
        <v>0</v>
      </c>
      <c r="AE13" s="291">
        <v>0</v>
      </c>
      <c r="AF13" s="291">
        <v>0</v>
      </c>
      <c r="AG13" s="291">
        <v>0</v>
      </c>
      <c r="AH13" s="291">
        <v>0</v>
      </c>
      <c r="AI13" s="291">
        <v>0</v>
      </c>
      <c r="AJ13" s="291">
        <v>0</v>
      </c>
      <c r="AK13" s="291">
        <v>0</v>
      </c>
      <c r="AL13" s="291">
        <v>0</v>
      </c>
      <c r="AM13" s="291">
        <v>0</v>
      </c>
      <c r="AN13" s="291">
        <v>0</v>
      </c>
      <c r="AO13" s="291">
        <v>0</v>
      </c>
    </row>
    <row r="14" spans="1:41" x14ac:dyDescent="0.25">
      <c r="A14" s="227" t="s">
        <v>819</v>
      </c>
      <c r="B14" s="238">
        <v>1350000</v>
      </c>
      <c r="C14" s="291">
        <v>20</v>
      </c>
      <c r="D14" s="238">
        <v>3.91</v>
      </c>
      <c r="E14" s="227"/>
      <c r="F14" s="238">
        <v>81335.19</v>
      </c>
      <c r="G14" s="238">
        <v>17222.16</v>
      </c>
      <c r="H14" s="238">
        <v>98557.35</v>
      </c>
      <c r="I14" s="238">
        <v>84512.14</v>
      </c>
      <c r="J14" s="238">
        <v>13998.15</v>
      </c>
      <c r="K14" s="238">
        <v>98510.29</v>
      </c>
      <c r="L14" s="238">
        <v>87813.18</v>
      </c>
      <c r="M14" s="238">
        <v>10697.11</v>
      </c>
      <c r="N14" s="238">
        <v>98510.29</v>
      </c>
      <c r="O14" s="238">
        <v>91243.17</v>
      </c>
      <c r="P14" s="238">
        <v>7267.12</v>
      </c>
      <c r="Q14" s="238">
        <v>98510.29</v>
      </c>
      <c r="R14" s="238">
        <v>94807.13</v>
      </c>
      <c r="S14" s="238">
        <v>3713.31</v>
      </c>
      <c r="T14" s="238">
        <v>98520.44</v>
      </c>
      <c r="U14" s="291">
        <v>0</v>
      </c>
      <c r="V14" s="291">
        <v>0</v>
      </c>
      <c r="W14" s="291">
        <v>0</v>
      </c>
      <c r="X14" s="291">
        <v>0</v>
      </c>
      <c r="Y14" s="291">
        <v>0</v>
      </c>
      <c r="Z14" s="291">
        <v>0</v>
      </c>
      <c r="AA14" s="291">
        <v>0</v>
      </c>
      <c r="AB14" s="291">
        <v>0</v>
      </c>
      <c r="AC14" s="291">
        <v>0</v>
      </c>
      <c r="AD14" s="291">
        <v>0</v>
      </c>
      <c r="AE14" s="291">
        <v>0</v>
      </c>
      <c r="AF14" s="291">
        <v>0</v>
      </c>
      <c r="AG14" s="291">
        <v>0</v>
      </c>
      <c r="AH14" s="291">
        <v>0</v>
      </c>
      <c r="AI14" s="291">
        <v>0</v>
      </c>
      <c r="AJ14" s="291">
        <v>0</v>
      </c>
      <c r="AK14" s="291">
        <v>0</v>
      </c>
      <c r="AL14" s="291">
        <v>0</v>
      </c>
      <c r="AM14" s="291">
        <v>0</v>
      </c>
      <c r="AN14" s="291">
        <v>0</v>
      </c>
      <c r="AO14" s="291">
        <v>0</v>
      </c>
    </row>
    <row r="15" spans="1:41" x14ac:dyDescent="0.25">
      <c r="A15" s="227" t="s">
        <v>820</v>
      </c>
      <c r="B15" s="238">
        <v>56886</v>
      </c>
      <c r="C15" s="291">
        <v>20</v>
      </c>
      <c r="D15" s="238">
        <v>4.4000000000000004</v>
      </c>
      <c r="E15" s="227"/>
      <c r="F15" s="238">
        <v>3809.11</v>
      </c>
      <c r="G15" s="238">
        <v>526.19000000000005</v>
      </c>
      <c r="H15" s="238">
        <v>4335.3</v>
      </c>
      <c r="I15" s="238">
        <v>3976.55</v>
      </c>
      <c r="J15" s="238">
        <v>357.3</v>
      </c>
      <c r="K15" s="238">
        <v>4333.8500000000004</v>
      </c>
      <c r="L15" s="238">
        <v>4151.3599999999997</v>
      </c>
      <c r="M15" s="238">
        <v>182.49</v>
      </c>
      <c r="N15" s="238">
        <v>4333.8500000000004</v>
      </c>
      <c r="O15" s="291">
        <v>0</v>
      </c>
      <c r="P15" s="291">
        <v>0</v>
      </c>
      <c r="Q15" s="291">
        <v>0</v>
      </c>
      <c r="R15" s="291">
        <v>0</v>
      </c>
      <c r="S15" s="291">
        <v>0</v>
      </c>
      <c r="T15" s="291">
        <v>0</v>
      </c>
      <c r="U15" s="291">
        <v>0</v>
      </c>
      <c r="V15" s="291">
        <v>0</v>
      </c>
      <c r="W15" s="291">
        <v>0</v>
      </c>
      <c r="X15" s="291">
        <v>0</v>
      </c>
      <c r="Y15" s="291">
        <v>0</v>
      </c>
      <c r="Z15" s="291">
        <v>0</v>
      </c>
      <c r="AA15" s="291">
        <v>0</v>
      </c>
      <c r="AB15" s="291">
        <v>0</v>
      </c>
      <c r="AC15" s="291">
        <v>0</v>
      </c>
      <c r="AD15" s="291">
        <v>0</v>
      </c>
      <c r="AE15" s="291">
        <v>0</v>
      </c>
      <c r="AF15" s="291">
        <v>0</v>
      </c>
      <c r="AG15" s="291">
        <v>0</v>
      </c>
      <c r="AH15" s="291">
        <v>0</v>
      </c>
      <c r="AI15" s="291">
        <v>0</v>
      </c>
      <c r="AJ15" s="291">
        <v>0</v>
      </c>
      <c r="AK15" s="291">
        <v>0</v>
      </c>
      <c r="AL15" s="291">
        <v>0</v>
      </c>
      <c r="AM15" s="291">
        <v>0</v>
      </c>
      <c r="AN15" s="291">
        <v>0</v>
      </c>
      <c r="AO15" s="291">
        <v>0</v>
      </c>
    </row>
    <row r="16" spans="1:41" x14ac:dyDescent="0.25">
      <c r="A16" s="227"/>
      <c r="F16" s="238"/>
      <c r="G16" s="238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</row>
    <row r="17" spans="1:20" x14ac:dyDescent="0.25">
      <c r="A17" s="227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</row>
    <row r="18" spans="1:20" x14ac:dyDescent="0.25">
      <c r="A18" s="227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</row>
    <row r="19" spans="1:20" x14ac:dyDescent="0.25">
      <c r="A19" s="227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</row>
    <row r="20" spans="1:20" x14ac:dyDescent="0.25">
      <c r="A20" s="227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</row>
    <row r="21" spans="1:20" x14ac:dyDescent="0.25">
      <c r="A21" s="227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</row>
    <row r="22" spans="1:20" x14ac:dyDescent="0.25">
      <c r="A22" s="227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</row>
    <row r="23" spans="1:20" x14ac:dyDescent="0.25">
      <c r="A23" s="227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</row>
    <row r="24" spans="1:20" x14ac:dyDescent="0.25">
      <c r="A24" s="227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</row>
    <row r="25" spans="1:20" x14ac:dyDescent="0.25">
      <c r="A25" s="227"/>
      <c r="F25" s="238"/>
      <c r="G25" s="238"/>
      <c r="H25" s="238"/>
      <c r="I25" s="238"/>
      <c r="J25" s="238"/>
      <c r="K25" s="238"/>
      <c r="L25" s="238"/>
      <c r="M25" s="238"/>
      <c r="N25" s="238"/>
      <c r="O25" s="238"/>
      <c r="P25" s="238"/>
      <c r="Q25" s="238"/>
      <c r="R25" s="238"/>
      <c r="S25" s="238"/>
      <c r="T25" s="238"/>
    </row>
    <row r="26" spans="1:20" x14ac:dyDescent="0.25">
      <c r="A26" s="227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</row>
    <row r="27" spans="1:20" x14ac:dyDescent="0.25">
      <c r="A27" s="227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</row>
    <row r="28" spans="1:20" x14ac:dyDescent="0.25">
      <c r="A28" s="227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</row>
    <row r="29" spans="1:20" x14ac:dyDescent="0.25">
      <c r="A29" s="227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</row>
    <row r="30" spans="1:20" x14ac:dyDescent="0.25">
      <c r="A30" s="227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</row>
    <row r="31" spans="1:20" x14ac:dyDescent="0.25">
      <c r="A31" s="227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</row>
    <row r="32" spans="1:20" x14ac:dyDescent="0.25">
      <c r="A32" s="227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</row>
    <row r="33" spans="1:20" x14ac:dyDescent="0.25">
      <c r="A33" s="227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</row>
    <row r="34" spans="1:20" x14ac:dyDescent="0.25">
      <c r="A34" s="227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</row>
    <row r="35" spans="1:20" x14ac:dyDescent="0.25">
      <c r="A35" s="227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</row>
    <row r="36" spans="1:20" x14ac:dyDescent="0.25">
      <c r="A36" s="227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</row>
    <row r="37" spans="1:20" x14ac:dyDescent="0.25">
      <c r="A37" s="227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38"/>
    </row>
    <row r="38" spans="1:20" x14ac:dyDescent="0.25">
      <c r="A38" s="227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</row>
    <row r="39" spans="1:20" x14ac:dyDescent="0.25">
      <c r="A39" s="227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</row>
    <row r="40" spans="1:20" x14ac:dyDescent="0.25">
      <c r="A40" s="227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</row>
    <row r="41" spans="1:20" x14ac:dyDescent="0.25">
      <c r="A41" s="227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</row>
    <row r="42" spans="1:20" x14ac:dyDescent="0.25">
      <c r="A42" s="227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</row>
    <row r="43" spans="1:20" x14ac:dyDescent="0.25">
      <c r="A43" s="227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8"/>
      <c r="Q43" s="238"/>
      <c r="R43" s="238"/>
      <c r="S43" s="238"/>
      <c r="T43" s="238"/>
    </row>
    <row r="44" spans="1:20" x14ac:dyDescent="0.25">
      <c r="A44" s="227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</row>
    <row r="45" spans="1:20" x14ac:dyDescent="0.25">
      <c r="A45" s="227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8"/>
      <c r="Q45" s="238"/>
      <c r="R45" s="238"/>
      <c r="S45" s="238"/>
      <c r="T45" s="238"/>
    </row>
    <row r="46" spans="1:20" x14ac:dyDescent="0.25">
      <c r="A46" s="227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</row>
    <row r="47" spans="1:20" x14ac:dyDescent="0.25">
      <c r="A47" s="227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</row>
    <row r="48" spans="1:20" x14ac:dyDescent="0.25">
      <c r="A48" s="227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8"/>
      <c r="Q48" s="238"/>
      <c r="R48" s="238"/>
      <c r="S48" s="238"/>
      <c r="T48" s="238"/>
    </row>
    <row r="49" spans="1:20" x14ac:dyDescent="0.25">
      <c r="A49" s="227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</row>
    <row r="50" spans="1:20" x14ac:dyDescent="0.25">
      <c r="A50" s="227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38"/>
    </row>
    <row r="51" spans="1:20" x14ac:dyDescent="0.25">
      <c r="A51" s="227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8"/>
      <c r="Q51" s="238"/>
      <c r="R51" s="238"/>
      <c r="S51" s="238"/>
      <c r="T51" s="238"/>
    </row>
    <row r="52" spans="1:20" x14ac:dyDescent="0.25">
      <c r="A52" s="227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8"/>
      <c r="Q52" s="238"/>
      <c r="R52" s="238"/>
      <c r="S52" s="238"/>
      <c r="T52" s="238"/>
    </row>
    <row r="53" spans="1:20" x14ac:dyDescent="0.25">
      <c r="A53" s="227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</row>
    <row r="54" spans="1:20" x14ac:dyDescent="0.25">
      <c r="A54" s="227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8"/>
      <c r="Q54" s="238"/>
      <c r="R54" s="238"/>
      <c r="S54" s="238"/>
      <c r="T54" s="238"/>
    </row>
    <row r="55" spans="1:20" x14ac:dyDescent="0.25">
      <c r="A55" s="227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8"/>
      <c r="S55" s="238"/>
      <c r="T55" s="238"/>
    </row>
    <row r="56" spans="1:20" x14ac:dyDescent="0.25">
      <c r="A56" s="227"/>
      <c r="F56" s="238"/>
      <c r="G56" s="238"/>
      <c r="H56" s="238"/>
      <c r="I56" s="238"/>
      <c r="J56" s="238"/>
      <c r="K56" s="238"/>
      <c r="L56" s="238"/>
      <c r="M56" s="238"/>
      <c r="N56" s="238"/>
      <c r="O56" s="238"/>
      <c r="P56" s="238"/>
      <c r="Q56" s="238"/>
      <c r="R56" s="238"/>
      <c r="S56" s="238"/>
      <c r="T56" s="238"/>
    </row>
    <row r="57" spans="1:20" x14ac:dyDescent="0.25">
      <c r="A57" s="227"/>
      <c r="F57" s="238"/>
      <c r="G57" s="238"/>
      <c r="H57" s="238"/>
      <c r="I57" s="238"/>
      <c r="J57" s="238"/>
      <c r="K57" s="238"/>
      <c r="L57" s="238"/>
      <c r="M57" s="238"/>
      <c r="N57" s="238"/>
      <c r="O57" s="238"/>
      <c r="P57" s="238"/>
      <c r="Q57" s="238"/>
      <c r="R57" s="238"/>
      <c r="S57" s="238"/>
      <c r="T57" s="238"/>
    </row>
    <row r="58" spans="1:20" x14ac:dyDescent="0.25">
      <c r="A58" s="227"/>
      <c r="F58" s="238"/>
      <c r="G58" s="238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</row>
    <row r="59" spans="1:20" x14ac:dyDescent="0.25">
      <c r="A59" s="227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</row>
    <row r="60" spans="1:20" x14ac:dyDescent="0.25">
      <c r="A60" s="227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</row>
    <row r="61" spans="1:20" x14ac:dyDescent="0.25">
      <c r="A61" s="227"/>
      <c r="F61" s="238"/>
      <c r="G61" s="238"/>
      <c r="H61" s="238"/>
      <c r="I61" s="238"/>
      <c r="J61" s="238"/>
      <c r="K61" s="238"/>
      <c r="L61" s="238"/>
      <c r="M61" s="238"/>
      <c r="N61" s="238"/>
      <c r="O61" s="238"/>
      <c r="P61" s="238"/>
      <c r="Q61" s="238"/>
      <c r="R61" s="238"/>
      <c r="S61" s="238"/>
      <c r="T61" s="238"/>
    </row>
    <row r="62" spans="1:20" x14ac:dyDescent="0.25">
      <c r="A62" s="227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</row>
    <row r="63" spans="1:20" x14ac:dyDescent="0.25">
      <c r="A63" s="227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  <c r="S63" s="238"/>
      <c r="T63" s="238"/>
    </row>
    <row r="64" spans="1:20" x14ac:dyDescent="0.25">
      <c r="A64" s="227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</row>
    <row r="65" spans="1:20" x14ac:dyDescent="0.25">
      <c r="A65" s="227"/>
      <c r="F65" s="238"/>
      <c r="G65" s="238"/>
      <c r="H65" s="238"/>
      <c r="I65" s="238"/>
      <c r="J65" s="238"/>
      <c r="K65" s="238"/>
      <c r="L65" s="238"/>
      <c r="M65" s="238"/>
      <c r="N65" s="238"/>
      <c r="O65" s="238"/>
      <c r="P65" s="238"/>
      <c r="Q65" s="238"/>
      <c r="R65" s="238"/>
      <c r="S65" s="238"/>
      <c r="T65" s="238"/>
    </row>
    <row r="66" spans="1:20" x14ac:dyDescent="0.25">
      <c r="A66" s="227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</row>
    <row r="67" spans="1:20" x14ac:dyDescent="0.25">
      <c r="A67" s="227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</row>
    <row r="68" spans="1:20" x14ac:dyDescent="0.25">
      <c r="A68" s="227"/>
      <c r="F68" s="238"/>
      <c r="G68" s="238"/>
      <c r="H68" s="238"/>
      <c r="I68" s="238"/>
      <c r="J68" s="238"/>
      <c r="K68" s="238"/>
      <c r="L68" s="238"/>
      <c r="M68" s="238"/>
      <c r="N68" s="238"/>
      <c r="O68" s="238"/>
      <c r="P68" s="238"/>
      <c r="Q68" s="238"/>
      <c r="R68" s="238"/>
      <c r="S68" s="238"/>
      <c r="T68" s="238"/>
    </row>
    <row r="69" spans="1:20" x14ac:dyDescent="0.25">
      <c r="A69" s="227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</row>
    <row r="70" spans="1:20" x14ac:dyDescent="0.25">
      <c r="A70" s="227"/>
      <c r="F70" s="238"/>
      <c r="G70" s="238"/>
      <c r="H70" s="238"/>
      <c r="I70" s="238"/>
      <c r="J70" s="238"/>
      <c r="K70" s="238"/>
      <c r="L70" s="238"/>
      <c r="M70" s="238"/>
      <c r="N70" s="238"/>
      <c r="O70" s="238"/>
      <c r="P70" s="238"/>
      <c r="Q70" s="238"/>
      <c r="R70" s="238"/>
      <c r="S70" s="238"/>
      <c r="T70" s="238"/>
    </row>
    <row r="71" spans="1:20" x14ac:dyDescent="0.25">
      <c r="A71" s="227"/>
      <c r="F71" s="238"/>
      <c r="G71" s="238"/>
      <c r="H71" s="238"/>
      <c r="I71" s="238"/>
      <c r="J71" s="238"/>
      <c r="K71" s="238"/>
      <c r="L71" s="238"/>
      <c r="M71" s="238"/>
      <c r="N71" s="238"/>
      <c r="O71" s="238"/>
      <c r="P71" s="238"/>
      <c r="Q71" s="238"/>
      <c r="R71" s="238"/>
      <c r="S71" s="238"/>
      <c r="T71" s="238"/>
    </row>
    <row r="72" spans="1:20" x14ac:dyDescent="0.25">
      <c r="A72" s="227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</row>
    <row r="73" spans="1:20" x14ac:dyDescent="0.25">
      <c r="A73" s="227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8"/>
      <c r="S73" s="238"/>
      <c r="T73" s="238"/>
    </row>
    <row r="74" spans="1:20" x14ac:dyDescent="0.25">
      <c r="A74" s="227"/>
      <c r="F74" s="238"/>
      <c r="G74" s="238"/>
      <c r="H74" s="238"/>
      <c r="I74" s="238"/>
      <c r="J74" s="238"/>
      <c r="K74" s="238"/>
      <c r="L74" s="238"/>
      <c r="M74" s="238"/>
      <c r="N74" s="238"/>
      <c r="O74" s="238"/>
      <c r="P74" s="238"/>
      <c r="Q74" s="238"/>
      <c r="R74" s="238"/>
      <c r="S74" s="238"/>
      <c r="T74" s="238"/>
    </row>
    <row r="75" spans="1:20" x14ac:dyDescent="0.25">
      <c r="A75" s="227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</row>
    <row r="76" spans="1:20" x14ac:dyDescent="0.25">
      <c r="A76" s="227"/>
      <c r="F76" s="238"/>
      <c r="G76" s="238"/>
      <c r="H76" s="238"/>
      <c r="I76" s="238"/>
      <c r="J76" s="238"/>
      <c r="K76" s="238"/>
      <c r="L76" s="238"/>
      <c r="M76" s="238"/>
      <c r="N76" s="238"/>
      <c r="O76" s="238"/>
      <c r="P76" s="238"/>
      <c r="Q76" s="238"/>
      <c r="R76" s="238"/>
      <c r="S76" s="238"/>
      <c r="T76" s="238"/>
    </row>
    <row r="77" spans="1:20" x14ac:dyDescent="0.25">
      <c r="A77" s="227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238"/>
      <c r="Q77" s="238"/>
      <c r="R77" s="238"/>
      <c r="S77" s="238"/>
      <c r="T77" s="238"/>
    </row>
    <row r="78" spans="1:20" x14ac:dyDescent="0.25">
      <c r="A78" s="227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8"/>
      <c r="S78" s="238"/>
      <c r="T78" s="238"/>
    </row>
    <row r="79" spans="1:20" x14ac:dyDescent="0.25">
      <c r="A79" s="227"/>
      <c r="F79" s="238"/>
      <c r="G79" s="238"/>
      <c r="H79" s="238"/>
      <c r="I79" s="238"/>
      <c r="J79" s="238"/>
      <c r="K79" s="238"/>
      <c r="L79" s="238"/>
      <c r="M79" s="238"/>
      <c r="N79" s="238"/>
      <c r="O79" s="238"/>
      <c r="P79" s="238"/>
      <c r="Q79" s="238"/>
      <c r="R79" s="238"/>
      <c r="S79" s="238"/>
      <c r="T79" s="238"/>
    </row>
    <row r="80" spans="1:20" x14ac:dyDescent="0.25">
      <c r="A80" s="227"/>
      <c r="F80" s="238"/>
      <c r="G80" s="238"/>
      <c r="H80" s="238"/>
      <c r="I80" s="238"/>
      <c r="J80" s="238"/>
      <c r="K80" s="238"/>
      <c r="L80" s="238"/>
      <c r="M80" s="238"/>
      <c r="N80" s="238"/>
      <c r="O80" s="238"/>
      <c r="P80" s="238"/>
      <c r="Q80" s="238"/>
      <c r="R80" s="238"/>
      <c r="S80" s="238"/>
      <c r="T80" s="238"/>
    </row>
    <row r="81" spans="1:20" x14ac:dyDescent="0.25">
      <c r="A81" s="227"/>
      <c r="F81" s="238"/>
      <c r="G81" s="238"/>
      <c r="H81" s="238"/>
      <c r="I81" s="238"/>
      <c r="J81" s="238"/>
      <c r="K81" s="238"/>
      <c r="L81" s="238"/>
      <c r="M81" s="238"/>
      <c r="N81" s="238"/>
      <c r="O81" s="238"/>
      <c r="P81" s="238"/>
      <c r="Q81" s="238"/>
      <c r="R81" s="238"/>
      <c r="S81" s="238"/>
      <c r="T81" s="238"/>
    </row>
    <row r="82" spans="1:20" x14ac:dyDescent="0.25">
      <c r="A82" s="227"/>
      <c r="F82" s="238"/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8"/>
      <c r="R82" s="238"/>
      <c r="S82" s="238"/>
      <c r="T82" s="238"/>
    </row>
    <row r="83" spans="1:20" x14ac:dyDescent="0.25">
      <c r="A83" s="227"/>
      <c r="F83" s="238"/>
      <c r="G83" s="238"/>
      <c r="H83" s="238"/>
      <c r="I83" s="238"/>
      <c r="J83" s="238"/>
      <c r="K83" s="238"/>
      <c r="L83" s="238"/>
      <c r="M83" s="238"/>
      <c r="N83" s="238"/>
      <c r="O83" s="238"/>
      <c r="P83" s="238"/>
      <c r="Q83" s="238"/>
      <c r="R83" s="238"/>
      <c r="S83" s="238"/>
      <c r="T83" s="238"/>
    </row>
    <row r="84" spans="1:20" x14ac:dyDescent="0.25">
      <c r="A84" s="227"/>
      <c r="F84" s="238"/>
      <c r="G84" s="238"/>
      <c r="H84" s="238"/>
      <c r="I84" s="238"/>
      <c r="J84" s="238"/>
      <c r="K84" s="238"/>
      <c r="L84" s="238"/>
      <c r="M84" s="238"/>
      <c r="N84" s="238"/>
      <c r="O84" s="238"/>
      <c r="P84" s="238"/>
      <c r="Q84" s="238"/>
      <c r="R84" s="238"/>
      <c r="S84" s="238"/>
      <c r="T84" s="238"/>
    </row>
    <row r="85" spans="1:20" x14ac:dyDescent="0.25">
      <c r="A85" s="227"/>
      <c r="F85" s="238"/>
      <c r="G85" s="238"/>
      <c r="H85" s="238"/>
      <c r="I85" s="238"/>
      <c r="J85" s="238"/>
      <c r="K85" s="238"/>
      <c r="L85" s="238"/>
      <c r="M85" s="238"/>
      <c r="N85" s="238"/>
      <c r="O85" s="238"/>
      <c r="P85" s="238"/>
      <c r="Q85" s="238"/>
      <c r="R85" s="238"/>
      <c r="S85" s="238"/>
      <c r="T85" s="238"/>
    </row>
    <row r="86" spans="1:20" x14ac:dyDescent="0.25">
      <c r="A86" s="227"/>
      <c r="F86" s="238"/>
      <c r="G86" s="238"/>
      <c r="H86" s="238"/>
      <c r="I86" s="238"/>
      <c r="J86" s="238"/>
      <c r="K86" s="238"/>
      <c r="L86" s="238"/>
      <c r="M86" s="238"/>
      <c r="N86" s="238"/>
      <c r="O86" s="238"/>
      <c r="P86" s="238"/>
      <c r="Q86" s="238"/>
      <c r="R86" s="238"/>
      <c r="S86" s="238"/>
      <c r="T86" s="238"/>
    </row>
    <row r="87" spans="1:20" x14ac:dyDescent="0.25">
      <c r="A87" s="227"/>
      <c r="F87" s="238"/>
      <c r="G87" s="238"/>
      <c r="H87" s="238"/>
      <c r="I87" s="238"/>
      <c r="J87" s="238"/>
      <c r="K87" s="238"/>
      <c r="L87" s="238"/>
      <c r="M87" s="238"/>
      <c r="N87" s="238"/>
      <c r="O87" s="238"/>
      <c r="P87" s="238"/>
      <c r="Q87" s="238"/>
      <c r="R87" s="238"/>
      <c r="S87" s="238"/>
      <c r="T87" s="238"/>
    </row>
    <row r="88" spans="1:20" x14ac:dyDescent="0.25">
      <c r="A88" s="227"/>
      <c r="F88" s="238"/>
      <c r="G88" s="238"/>
      <c r="H88" s="238"/>
      <c r="I88" s="238"/>
      <c r="J88" s="238"/>
      <c r="K88" s="238"/>
      <c r="L88" s="238"/>
      <c r="M88" s="238"/>
      <c r="N88" s="238"/>
      <c r="O88" s="238"/>
      <c r="P88" s="238"/>
      <c r="Q88" s="238"/>
      <c r="R88" s="238"/>
      <c r="S88" s="238"/>
      <c r="T88" s="238"/>
    </row>
    <row r="89" spans="1:20" x14ac:dyDescent="0.25">
      <c r="A89" s="227"/>
      <c r="F89" s="238"/>
      <c r="G89" s="238"/>
      <c r="H89" s="238"/>
      <c r="I89" s="238"/>
      <c r="J89" s="238"/>
      <c r="K89" s="238"/>
      <c r="L89" s="238"/>
      <c r="M89" s="238"/>
      <c r="N89" s="238"/>
      <c r="O89" s="238"/>
      <c r="P89" s="238"/>
      <c r="Q89" s="238"/>
      <c r="R89" s="238"/>
      <c r="S89" s="238"/>
      <c r="T89" s="238"/>
    </row>
    <row r="90" spans="1:20" x14ac:dyDescent="0.25">
      <c r="A90" s="227"/>
      <c r="F90" s="238"/>
      <c r="G90" s="238"/>
      <c r="H90" s="238"/>
      <c r="I90" s="238"/>
      <c r="J90" s="238"/>
      <c r="K90" s="238"/>
      <c r="L90" s="238"/>
      <c r="M90" s="238"/>
      <c r="N90" s="238"/>
      <c r="O90" s="238"/>
      <c r="P90" s="238"/>
      <c r="Q90" s="238"/>
      <c r="R90" s="238"/>
      <c r="S90" s="238"/>
      <c r="T90" s="238"/>
    </row>
    <row r="91" spans="1:20" x14ac:dyDescent="0.25">
      <c r="A91" s="227"/>
      <c r="F91" s="238"/>
      <c r="G91" s="238"/>
      <c r="H91" s="238"/>
      <c r="I91" s="238"/>
      <c r="J91" s="238"/>
      <c r="K91" s="238"/>
      <c r="L91" s="238"/>
      <c r="M91" s="238"/>
      <c r="N91" s="238"/>
      <c r="O91" s="238"/>
      <c r="P91" s="238"/>
      <c r="Q91" s="238"/>
      <c r="R91" s="238"/>
      <c r="S91" s="238"/>
      <c r="T91" s="238"/>
    </row>
    <row r="92" spans="1:20" x14ac:dyDescent="0.25">
      <c r="A92" s="227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</row>
    <row r="93" spans="1:20" x14ac:dyDescent="0.25">
      <c r="A93" s="227"/>
      <c r="F93" s="238"/>
      <c r="G93" s="238"/>
      <c r="H93" s="238"/>
      <c r="I93" s="238"/>
      <c r="J93" s="238"/>
      <c r="K93" s="238"/>
      <c r="L93" s="238"/>
      <c r="M93" s="238"/>
      <c r="N93" s="238"/>
      <c r="O93" s="238"/>
      <c r="P93" s="238"/>
      <c r="Q93" s="238"/>
      <c r="R93" s="238"/>
      <c r="S93" s="238"/>
      <c r="T93" s="238"/>
    </row>
    <row r="94" spans="1:20" x14ac:dyDescent="0.25">
      <c r="A94" s="227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</row>
    <row r="95" spans="1:20" x14ac:dyDescent="0.25">
      <c r="A95" s="227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</row>
    <row r="96" spans="1:20" x14ac:dyDescent="0.25">
      <c r="A96" s="227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</row>
    <row r="97" spans="1:20" x14ac:dyDescent="0.25">
      <c r="A97" s="227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238"/>
      <c r="R97" s="238"/>
      <c r="S97" s="238"/>
      <c r="T97" s="238"/>
    </row>
    <row r="98" spans="1:20" x14ac:dyDescent="0.25">
      <c r="A98" s="227"/>
      <c r="F98" s="238"/>
      <c r="G98" s="238"/>
      <c r="H98" s="238"/>
      <c r="I98" s="238"/>
      <c r="J98" s="238"/>
      <c r="K98" s="238"/>
      <c r="L98" s="238"/>
      <c r="M98" s="238"/>
      <c r="N98" s="238"/>
      <c r="O98" s="238"/>
      <c r="P98" s="238"/>
      <c r="Q98" s="238"/>
      <c r="R98" s="238"/>
      <c r="S98" s="238"/>
      <c r="T98" s="238"/>
    </row>
    <row r="99" spans="1:20" x14ac:dyDescent="0.25">
      <c r="A99" s="227"/>
      <c r="F99" s="238"/>
      <c r="G99" s="238"/>
      <c r="H99" s="238"/>
      <c r="I99" s="238"/>
      <c r="J99" s="238"/>
      <c r="K99" s="238"/>
      <c r="L99" s="238"/>
      <c r="M99" s="238"/>
      <c r="N99" s="238"/>
      <c r="O99" s="238"/>
      <c r="P99" s="238"/>
      <c r="Q99" s="238"/>
      <c r="R99" s="238"/>
      <c r="S99" s="238"/>
      <c r="T99" s="238"/>
    </row>
    <row r="100" spans="1:20" x14ac:dyDescent="0.25">
      <c r="A100" s="227"/>
      <c r="F100" s="238"/>
      <c r="G100" s="238"/>
      <c r="H100" s="238"/>
      <c r="I100" s="238"/>
      <c r="J100" s="238"/>
      <c r="K100" s="238"/>
      <c r="L100" s="238"/>
      <c r="M100" s="238"/>
      <c r="N100" s="238"/>
      <c r="O100" s="238"/>
      <c r="P100" s="238"/>
      <c r="Q100" s="238"/>
      <c r="R100" s="238"/>
      <c r="S100" s="238"/>
      <c r="T100" s="238"/>
    </row>
    <row r="101" spans="1:20" x14ac:dyDescent="0.25">
      <c r="A101" s="227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</row>
    <row r="102" spans="1:20" x14ac:dyDescent="0.25">
      <c r="A102" s="227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38"/>
      <c r="T102" s="238"/>
    </row>
    <row r="103" spans="1:20" x14ac:dyDescent="0.25">
      <c r="A103" s="227"/>
      <c r="F103" s="238"/>
      <c r="G103" s="238"/>
      <c r="H103" s="238"/>
      <c r="I103" s="238"/>
      <c r="J103" s="238"/>
      <c r="K103" s="238"/>
      <c r="L103" s="238"/>
      <c r="M103" s="238"/>
      <c r="N103" s="238"/>
      <c r="O103" s="238"/>
      <c r="P103" s="238"/>
      <c r="Q103" s="238"/>
      <c r="R103" s="238"/>
      <c r="S103" s="238"/>
      <c r="T103" s="238"/>
    </row>
    <row r="104" spans="1:20" x14ac:dyDescent="0.25">
      <c r="A104" s="227"/>
      <c r="F104" s="238"/>
      <c r="G104" s="238"/>
      <c r="H104" s="238"/>
      <c r="I104" s="238"/>
      <c r="J104" s="238"/>
      <c r="K104" s="238"/>
      <c r="L104" s="238"/>
      <c r="M104" s="238"/>
      <c r="N104" s="238"/>
      <c r="O104" s="238"/>
      <c r="P104" s="238"/>
      <c r="Q104" s="238"/>
      <c r="R104" s="238"/>
      <c r="S104" s="238"/>
      <c r="T104" s="238"/>
    </row>
    <row r="105" spans="1:20" x14ac:dyDescent="0.25">
      <c r="A105" s="227"/>
      <c r="F105" s="238"/>
      <c r="G105" s="238"/>
      <c r="H105" s="238"/>
      <c r="I105" s="238"/>
      <c r="J105" s="238"/>
      <c r="K105" s="238"/>
      <c r="L105" s="238"/>
      <c r="M105" s="238"/>
      <c r="N105" s="238"/>
      <c r="O105" s="238"/>
      <c r="P105" s="238"/>
      <c r="Q105" s="238"/>
      <c r="R105" s="238"/>
      <c r="S105" s="238"/>
      <c r="T105" s="238"/>
    </row>
    <row r="106" spans="1:20" x14ac:dyDescent="0.25">
      <c r="A106" s="227"/>
      <c r="F106" s="238"/>
      <c r="G106" s="238"/>
      <c r="H106" s="238"/>
      <c r="I106" s="238"/>
      <c r="J106" s="238"/>
      <c r="K106" s="238"/>
      <c r="L106" s="238"/>
      <c r="M106" s="238"/>
      <c r="N106" s="238"/>
      <c r="O106" s="238"/>
      <c r="P106" s="238"/>
      <c r="Q106" s="238"/>
      <c r="R106" s="238"/>
      <c r="S106" s="238"/>
      <c r="T106" s="238"/>
    </row>
    <row r="107" spans="1:20" x14ac:dyDescent="0.25">
      <c r="A107" s="227"/>
      <c r="F107" s="238"/>
      <c r="G107" s="238"/>
      <c r="H107" s="238"/>
      <c r="I107" s="238"/>
      <c r="J107" s="238"/>
      <c r="K107" s="238"/>
      <c r="L107" s="238"/>
      <c r="M107" s="238"/>
      <c r="N107" s="238"/>
      <c r="O107" s="238"/>
      <c r="P107" s="238"/>
      <c r="Q107" s="238"/>
      <c r="R107" s="238"/>
      <c r="S107" s="238"/>
      <c r="T107" s="238"/>
    </row>
    <row r="108" spans="1:20" x14ac:dyDescent="0.25">
      <c r="A108" s="227"/>
      <c r="F108" s="238"/>
      <c r="G108" s="238"/>
      <c r="H108" s="238"/>
      <c r="I108" s="238"/>
      <c r="J108" s="238"/>
      <c r="K108" s="238"/>
      <c r="L108" s="238"/>
      <c r="M108" s="238"/>
      <c r="N108" s="238"/>
      <c r="O108" s="238"/>
      <c r="P108" s="238"/>
      <c r="Q108" s="238"/>
      <c r="R108" s="238"/>
      <c r="S108" s="238"/>
      <c r="T108" s="238"/>
    </row>
    <row r="109" spans="1:20" x14ac:dyDescent="0.25">
      <c r="A109" s="227"/>
      <c r="F109" s="238"/>
      <c r="G109" s="238"/>
      <c r="H109" s="238"/>
      <c r="I109" s="238"/>
      <c r="J109" s="238"/>
      <c r="K109" s="238"/>
      <c r="L109" s="238"/>
      <c r="M109" s="238"/>
      <c r="N109" s="238"/>
      <c r="O109" s="238"/>
      <c r="P109" s="238"/>
      <c r="Q109" s="238"/>
      <c r="R109" s="238"/>
      <c r="S109" s="238"/>
      <c r="T109" s="238"/>
    </row>
    <row r="110" spans="1:20" x14ac:dyDescent="0.25">
      <c r="A110" s="227"/>
      <c r="F110" s="238"/>
      <c r="G110" s="238"/>
      <c r="H110" s="238"/>
      <c r="I110" s="238"/>
      <c r="J110" s="238"/>
      <c r="K110" s="238"/>
      <c r="L110" s="238"/>
      <c r="M110" s="238"/>
      <c r="N110" s="238"/>
      <c r="O110" s="238"/>
      <c r="P110" s="238"/>
      <c r="Q110" s="238"/>
      <c r="R110" s="238"/>
      <c r="S110" s="238"/>
      <c r="T110" s="238"/>
    </row>
    <row r="111" spans="1:20" x14ac:dyDescent="0.25">
      <c r="A111" s="227"/>
      <c r="F111" s="238"/>
      <c r="G111" s="238"/>
      <c r="H111" s="238"/>
      <c r="I111" s="238"/>
      <c r="J111" s="238"/>
      <c r="K111" s="238"/>
      <c r="L111" s="238"/>
      <c r="M111" s="238"/>
      <c r="N111" s="238"/>
      <c r="O111" s="238"/>
      <c r="P111" s="238"/>
      <c r="Q111" s="238"/>
      <c r="R111" s="238"/>
      <c r="S111" s="238"/>
      <c r="T111" s="238"/>
    </row>
    <row r="112" spans="1:20" x14ac:dyDescent="0.25">
      <c r="A112" s="227"/>
      <c r="F112" s="238"/>
      <c r="G112" s="238"/>
      <c r="H112" s="238"/>
      <c r="I112" s="238"/>
      <c r="J112" s="238"/>
      <c r="K112" s="238"/>
      <c r="L112" s="238"/>
      <c r="M112" s="238"/>
      <c r="N112" s="238"/>
      <c r="O112" s="238"/>
      <c r="P112" s="238"/>
      <c r="Q112" s="238"/>
      <c r="R112" s="238"/>
      <c r="S112" s="238"/>
      <c r="T112" s="238"/>
    </row>
    <row r="113" spans="1:20" x14ac:dyDescent="0.25">
      <c r="A113" s="227"/>
      <c r="F113" s="238"/>
      <c r="G113" s="238"/>
      <c r="H113" s="238"/>
      <c r="I113" s="238"/>
      <c r="J113" s="238"/>
      <c r="K113" s="238"/>
      <c r="L113" s="238"/>
      <c r="M113" s="238"/>
      <c r="N113" s="238"/>
      <c r="O113" s="238"/>
      <c r="P113" s="238"/>
      <c r="Q113" s="238"/>
      <c r="R113" s="238"/>
      <c r="S113" s="238"/>
      <c r="T113" s="238"/>
    </row>
    <row r="114" spans="1:20" x14ac:dyDescent="0.25">
      <c r="A114" s="227"/>
      <c r="F114" s="238"/>
      <c r="G114" s="238"/>
      <c r="H114" s="238"/>
      <c r="I114" s="238"/>
      <c r="J114" s="238"/>
      <c r="K114" s="238"/>
      <c r="L114" s="238"/>
      <c r="M114" s="238"/>
      <c r="N114" s="238"/>
      <c r="O114" s="238"/>
      <c r="P114" s="238"/>
      <c r="Q114" s="238"/>
      <c r="R114" s="238"/>
      <c r="S114" s="238"/>
      <c r="T114" s="238"/>
    </row>
    <row r="115" spans="1:20" x14ac:dyDescent="0.25">
      <c r="A115" s="227"/>
      <c r="F115" s="238"/>
      <c r="G115" s="238"/>
      <c r="H115" s="238"/>
      <c r="I115" s="238"/>
      <c r="J115" s="238"/>
      <c r="K115" s="238"/>
      <c r="L115" s="238"/>
      <c r="M115" s="238"/>
      <c r="N115" s="238"/>
      <c r="O115" s="238"/>
      <c r="P115" s="238"/>
      <c r="Q115" s="238"/>
      <c r="R115" s="238"/>
      <c r="S115" s="238"/>
      <c r="T115" s="238"/>
    </row>
    <row r="116" spans="1:20" x14ac:dyDescent="0.25">
      <c r="A116" s="227"/>
      <c r="F116" s="238"/>
      <c r="G116" s="238"/>
      <c r="H116" s="238"/>
      <c r="I116" s="238"/>
      <c r="J116" s="238"/>
      <c r="K116" s="238"/>
      <c r="L116" s="238"/>
      <c r="M116" s="238"/>
      <c r="N116" s="238"/>
      <c r="O116" s="238"/>
      <c r="P116" s="238"/>
      <c r="Q116" s="238"/>
      <c r="R116" s="238"/>
      <c r="S116" s="238"/>
      <c r="T116" s="238"/>
    </row>
    <row r="117" spans="1:20" x14ac:dyDescent="0.25">
      <c r="A117" s="227"/>
      <c r="F117" s="238"/>
      <c r="G117" s="238"/>
      <c r="H117" s="238"/>
      <c r="I117" s="238"/>
      <c r="J117" s="238"/>
      <c r="K117" s="238"/>
      <c r="L117" s="238"/>
      <c r="M117" s="238"/>
      <c r="N117" s="238"/>
      <c r="O117" s="238"/>
      <c r="P117" s="238"/>
      <c r="Q117" s="238"/>
      <c r="R117" s="238"/>
      <c r="S117" s="238"/>
      <c r="T117" s="238"/>
    </row>
    <row r="118" spans="1:20" x14ac:dyDescent="0.25">
      <c r="A118" s="227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Q118" s="238"/>
      <c r="R118" s="238"/>
      <c r="S118" s="238"/>
      <c r="T118" s="238"/>
    </row>
    <row r="119" spans="1:20" x14ac:dyDescent="0.25">
      <c r="A119" s="227"/>
      <c r="F119" s="238"/>
      <c r="G119" s="238"/>
      <c r="H119" s="238"/>
      <c r="I119" s="238"/>
      <c r="J119" s="238"/>
      <c r="K119" s="238"/>
      <c r="L119" s="238"/>
      <c r="M119" s="238"/>
      <c r="N119" s="238"/>
      <c r="O119" s="238"/>
      <c r="P119" s="238"/>
      <c r="Q119" s="238"/>
      <c r="R119" s="238"/>
      <c r="S119" s="238"/>
      <c r="T119" s="238"/>
    </row>
    <row r="120" spans="1:20" x14ac:dyDescent="0.25">
      <c r="A120" s="227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</row>
    <row r="121" spans="1:20" x14ac:dyDescent="0.25">
      <c r="A121" s="227"/>
      <c r="F121" s="238"/>
      <c r="G121" s="238"/>
      <c r="H121" s="238"/>
      <c r="I121" s="238"/>
      <c r="J121" s="238"/>
      <c r="K121" s="238"/>
      <c r="L121" s="238"/>
      <c r="M121" s="238"/>
      <c r="N121" s="238"/>
      <c r="O121" s="238"/>
      <c r="P121" s="238"/>
      <c r="Q121" s="238"/>
      <c r="R121" s="238"/>
      <c r="S121" s="238"/>
      <c r="T121" s="238"/>
    </row>
    <row r="122" spans="1:20" x14ac:dyDescent="0.25">
      <c r="A122" s="227"/>
      <c r="F122" s="238"/>
      <c r="G122" s="238"/>
      <c r="H122" s="238"/>
      <c r="I122" s="238"/>
      <c r="J122" s="238"/>
      <c r="K122" s="238"/>
      <c r="L122" s="238"/>
      <c r="M122" s="238"/>
      <c r="N122" s="238"/>
      <c r="O122" s="238"/>
      <c r="P122" s="238"/>
      <c r="Q122" s="238"/>
      <c r="R122" s="238"/>
      <c r="S122" s="238"/>
      <c r="T122" s="238"/>
    </row>
    <row r="123" spans="1:20" x14ac:dyDescent="0.25">
      <c r="A123" s="227"/>
      <c r="F123" s="238"/>
      <c r="G123" s="238"/>
      <c r="H123" s="238"/>
      <c r="I123" s="238"/>
      <c r="J123" s="238"/>
      <c r="K123" s="238"/>
      <c r="L123" s="238"/>
      <c r="M123" s="238"/>
      <c r="N123" s="238"/>
      <c r="O123" s="238"/>
      <c r="P123" s="238"/>
      <c r="Q123" s="238"/>
      <c r="R123" s="238"/>
      <c r="S123" s="238"/>
      <c r="T123" s="238"/>
    </row>
    <row r="124" spans="1:20" x14ac:dyDescent="0.25">
      <c r="A124" s="227"/>
      <c r="F124" s="238"/>
      <c r="G124" s="238"/>
      <c r="H124" s="238"/>
      <c r="I124" s="238"/>
      <c r="J124" s="238"/>
      <c r="K124" s="238"/>
      <c r="L124" s="238"/>
      <c r="M124" s="238"/>
      <c r="N124" s="238"/>
      <c r="O124" s="238"/>
      <c r="P124" s="238"/>
      <c r="Q124" s="238"/>
      <c r="R124" s="238"/>
      <c r="S124" s="238"/>
      <c r="T124" s="238"/>
    </row>
    <row r="125" spans="1:20" x14ac:dyDescent="0.25">
      <c r="A125" s="227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</row>
    <row r="126" spans="1:20" x14ac:dyDescent="0.25">
      <c r="A126" s="227"/>
      <c r="F126" s="238"/>
      <c r="G126" s="238"/>
      <c r="H126" s="238"/>
      <c r="I126" s="238"/>
      <c r="J126" s="238"/>
      <c r="K126" s="238"/>
      <c r="L126" s="238"/>
      <c r="M126" s="238"/>
      <c r="N126" s="238"/>
      <c r="O126" s="238"/>
      <c r="P126" s="238"/>
      <c r="Q126" s="238"/>
      <c r="R126" s="238"/>
      <c r="S126" s="238"/>
      <c r="T126" s="238"/>
    </row>
    <row r="127" spans="1:20" x14ac:dyDescent="0.25">
      <c r="A127" s="227"/>
      <c r="F127" s="238"/>
      <c r="G127" s="238"/>
      <c r="H127" s="238"/>
      <c r="I127" s="238"/>
      <c r="J127" s="238"/>
      <c r="K127" s="238"/>
      <c r="L127" s="238"/>
      <c r="M127" s="238"/>
      <c r="N127" s="238"/>
      <c r="O127" s="238"/>
      <c r="P127" s="238"/>
      <c r="Q127" s="238"/>
      <c r="R127" s="238"/>
      <c r="S127" s="238"/>
      <c r="T127" s="238"/>
    </row>
    <row r="128" spans="1:20" x14ac:dyDescent="0.25">
      <c r="A128" s="227"/>
      <c r="F128" s="238"/>
      <c r="G128" s="238"/>
      <c r="H128" s="238"/>
      <c r="I128" s="238"/>
      <c r="J128" s="238"/>
      <c r="K128" s="238"/>
      <c r="L128" s="238"/>
      <c r="M128" s="238"/>
      <c r="N128" s="238"/>
      <c r="O128" s="238"/>
      <c r="P128" s="238"/>
      <c r="Q128" s="238"/>
      <c r="R128" s="238"/>
      <c r="S128" s="238"/>
      <c r="T128" s="238"/>
    </row>
    <row r="129" spans="1:20" x14ac:dyDescent="0.25">
      <c r="A129" s="227"/>
      <c r="F129" s="238"/>
      <c r="G129" s="238"/>
      <c r="H129" s="238"/>
      <c r="I129" s="238"/>
      <c r="J129" s="238"/>
      <c r="K129" s="238"/>
      <c r="L129" s="238"/>
      <c r="M129" s="238"/>
      <c r="N129" s="238"/>
      <c r="O129" s="238"/>
      <c r="P129" s="238"/>
      <c r="Q129" s="238"/>
      <c r="R129" s="238"/>
      <c r="S129" s="238"/>
      <c r="T129" s="238"/>
    </row>
    <row r="130" spans="1:20" x14ac:dyDescent="0.25">
      <c r="A130" s="227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</row>
    <row r="131" spans="1:20" x14ac:dyDescent="0.25">
      <c r="A131" s="227"/>
      <c r="F131" s="238"/>
      <c r="G131" s="238"/>
      <c r="H131" s="238"/>
      <c r="I131" s="238"/>
      <c r="J131" s="238"/>
      <c r="K131" s="238"/>
      <c r="L131" s="238"/>
      <c r="M131" s="238"/>
      <c r="N131" s="238"/>
      <c r="O131" s="238"/>
      <c r="P131" s="238"/>
      <c r="Q131" s="238"/>
      <c r="R131" s="238"/>
      <c r="S131" s="238"/>
      <c r="T131" s="238"/>
    </row>
    <row r="132" spans="1:20" x14ac:dyDescent="0.25">
      <c r="A132" s="227"/>
      <c r="F132" s="238"/>
      <c r="G132" s="238"/>
      <c r="H132" s="238"/>
      <c r="I132" s="238"/>
      <c r="J132" s="238"/>
      <c r="K132" s="238"/>
      <c r="L132" s="238"/>
      <c r="M132" s="238"/>
      <c r="N132" s="238"/>
      <c r="O132" s="238"/>
      <c r="P132" s="238"/>
      <c r="Q132" s="238"/>
      <c r="R132" s="238"/>
      <c r="S132" s="238"/>
      <c r="T132" s="238"/>
    </row>
    <row r="133" spans="1:20" x14ac:dyDescent="0.25">
      <c r="A133" s="227"/>
      <c r="F133" s="238"/>
      <c r="G133" s="238"/>
      <c r="H133" s="238"/>
      <c r="I133" s="238"/>
      <c r="J133" s="238"/>
      <c r="K133" s="238"/>
      <c r="L133" s="238"/>
      <c r="M133" s="238"/>
      <c r="N133" s="238"/>
      <c r="O133" s="238"/>
      <c r="P133" s="238"/>
      <c r="Q133" s="238"/>
      <c r="R133" s="238"/>
      <c r="S133" s="238"/>
      <c r="T133" s="238"/>
    </row>
    <row r="134" spans="1:20" x14ac:dyDescent="0.25">
      <c r="A134" s="227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</row>
    <row r="135" spans="1:20" x14ac:dyDescent="0.25">
      <c r="A135" s="227"/>
      <c r="F135" s="238"/>
      <c r="G135" s="238"/>
      <c r="H135" s="238"/>
      <c r="I135" s="238"/>
      <c r="J135" s="238"/>
      <c r="K135" s="238"/>
      <c r="L135" s="238"/>
      <c r="M135" s="238"/>
      <c r="N135" s="238"/>
      <c r="O135" s="238"/>
      <c r="P135" s="238"/>
      <c r="Q135" s="238"/>
      <c r="R135" s="238"/>
      <c r="S135" s="238"/>
      <c r="T135" s="238"/>
    </row>
    <row r="136" spans="1:20" x14ac:dyDescent="0.25">
      <c r="A136" s="227"/>
      <c r="F136" s="238"/>
      <c r="G136" s="238"/>
      <c r="H136" s="238"/>
      <c r="I136" s="238"/>
      <c r="J136" s="238"/>
      <c r="K136" s="238"/>
      <c r="L136" s="238"/>
      <c r="M136" s="238"/>
      <c r="N136" s="238"/>
      <c r="O136" s="238"/>
      <c r="P136" s="238"/>
      <c r="Q136" s="238"/>
      <c r="R136" s="238"/>
      <c r="S136" s="238"/>
      <c r="T136" s="238"/>
    </row>
    <row r="137" spans="1:20" x14ac:dyDescent="0.25">
      <c r="A137" s="227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  <c r="Q137" s="238"/>
      <c r="R137" s="238"/>
      <c r="S137" s="238"/>
      <c r="T137" s="238"/>
    </row>
    <row r="138" spans="1:20" x14ac:dyDescent="0.25">
      <c r="A138" s="227"/>
      <c r="F138" s="238"/>
      <c r="G138" s="238"/>
      <c r="H138" s="238"/>
      <c r="I138" s="238"/>
      <c r="J138" s="238"/>
      <c r="K138" s="238"/>
      <c r="L138" s="238"/>
      <c r="M138" s="238"/>
      <c r="N138" s="238"/>
      <c r="O138" s="238"/>
      <c r="P138" s="238"/>
      <c r="Q138" s="238"/>
      <c r="R138" s="238"/>
      <c r="S138" s="238"/>
      <c r="T138" s="238"/>
    </row>
    <row r="139" spans="1:20" x14ac:dyDescent="0.25">
      <c r="A139" s="227"/>
      <c r="F139" s="238"/>
      <c r="G139" s="238"/>
      <c r="H139" s="238"/>
      <c r="I139" s="238"/>
      <c r="J139" s="238"/>
      <c r="K139" s="238"/>
      <c r="L139" s="238"/>
      <c r="M139" s="238"/>
      <c r="N139" s="238"/>
      <c r="O139" s="238"/>
      <c r="P139" s="238"/>
      <c r="Q139" s="238"/>
      <c r="R139" s="238"/>
      <c r="S139" s="238"/>
      <c r="T139" s="238"/>
    </row>
    <row r="140" spans="1:20" x14ac:dyDescent="0.25">
      <c r="A140" s="227"/>
      <c r="F140" s="238"/>
      <c r="G140" s="238"/>
      <c r="H140" s="238"/>
      <c r="I140" s="238"/>
      <c r="J140" s="238"/>
      <c r="K140" s="238"/>
      <c r="L140" s="238"/>
      <c r="M140" s="238"/>
      <c r="N140" s="238"/>
      <c r="O140" s="238"/>
      <c r="P140" s="238"/>
      <c r="Q140" s="238"/>
      <c r="R140" s="238"/>
      <c r="S140" s="238"/>
      <c r="T140" s="238"/>
    </row>
    <row r="141" spans="1:20" x14ac:dyDescent="0.25">
      <c r="A141" s="227"/>
      <c r="F141" s="238"/>
      <c r="G141" s="238"/>
      <c r="H141" s="238"/>
      <c r="I141" s="238"/>
      <c r="J141" s="238"/>
      <c r="K141" s="238"/>
      <c r="L141" s="238"/>
      <c r="M141" s="238"/>
      <c r="N141" s="238"/>
      <c r="O141" s="238"/>
      <c r="P141" s="238"/>
      <c r="Q141" s="238"/>
      <c r="R141" s="238"/>
      <c r="S141" s="238"/>
      <c r="T141" s="238"/>
    </row>
    <row r="142" spans="1:20" x14ac:dyDescent="0.25">
      <c r="A142" s="227"/>
      <c r="F142" s="238"/>
      <c r="G142" s="238"/>
      <c r="H142" s="238"/>
      <c r="I142" s="238"/>
      <c r="J142" s="238"/>
      <c r="K142" s="238"/>
      <c r="L142" s="238"/>
      <c r="M142" s="238"/>
      <c r="N142" s="238"/>
      <c r="O142" s="238"/>
      <c r="P142" s="238"/>
      <c r="Q142" s="238"/>
      <c r="R142" s="238"/>
      <c r="S142" s="238"/>
      <c r="T142" s="238"/>
    </row>
    <row r="143" spans="1:20" x14ac:dyDescent="0.25">
      <c r="A143" s="227"/>
      <c r="F143" s="238"/>
      <c r="G143" s="238"/>
      <c r="H143" s="238"/>
      <c r="I143" s="238"/>
      <c r="J143" s="238"/>
      <c r="K143" s="238"/>
      <c r="L143" s="238"/>
      <c r="M143" s="238"/>
      <c r="N143" s="238"/>
      <c r="O143" s="238"/>
      <c r="P143" s="238"/>
      <c r="Q143" s="238"/>
      <c r="R143" s="238"/>
      <c r="S143" s="238"/>
      <c r="T143" s="238"/>
    </row>
    <row r="144" spans="1:20" x14ac:dyDescent="0.25">
      <c r="A144" s="227"/>
      <c r="F144" s="238"/>
      <c r="G144" s="238"/>
      <c r="H144" s="238"/>
      <c r="I144" s="238"/>
      <c r="J144" s="238"/>
      <c r="K144" s="238"/>
      <c r="L144" s="238"/>
      <c r="M144" s="238"/>
      <c r="N144" s="238"/>
      <c r="O144" s="238"/>
      <c r="P144" s="238"/>
      <c r="Q144" s="238"/>
      <c r="R144" s="238"/>
      <c r="S144" s="238"/>
      <c r="T144" s="238"/>
    </row>
    <row r="145" spans="1:20" x14ac:dyDescent="0.25">
      <c r="A145" s="227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</row>
    <row r="146" spans="1:20" x14ac:dyDescent="0.25">
      <c r="A146" s="227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238"/>
      <c r="Q146" s="238"/>
      <c r="R146" s="238"/>
      <c r="S146" s="238"/>
      <c r="T146" s="238"/>
    </row>
    <row r="147" spans="1:20" x14ac:dyDescent="0.25">
      <c r="A147" s="227"/>
      <c r="F147" s="238"/>
      <c r="G147" s="238"/>
      <c r="H147" s="238"/>
      <c r="I147" s="238"/>
      <c r="J147" s="238"/>
      <c r="K147" s="238"/>
      <c r="L147" s="238"/>
      <c r="M147" s="238"/>
      <c r="N147" s="238"/>
      <c r="O147" s="238"/>
      <c r="P147" s="238"/>
      <c r="Q147" s="238"/>
      <c r="R147" s="238"/>
      <c r="S147" s="238"/>
      <c r="T147" s="238"/>
    </row>
    <row r="148" spans="1:20" x14ac:dyDescent="0.25">
      <c r="A148" s="227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</row>
    <row r="149" spans="1:20" x14ac:dyDescent="0.25">
      <c r="A149" s="227"/>
      <c r="F149" s="238"/>
      <c r="G149" s="238"/>
      <c r="H149" s="238"/>
      <c r="I149" s="238"/>
      <c r="J149" s="238"/>
      <c r="K149" s="238"/>
      <c r="L149" s="238"/>
      <c r="M149" s="238"/>
      <c r="N149" s="238"/>
      <c r="O149" s="238"/>
      <c r="P149" s="238"/>
      <c r="Q149" s="238"/>
      <c r="R149" s="238"/>
      <c r="S149" s="238"/>
      <c r="T149" s="238"/>
    </row>
    <row r="150" spans="1:20" x14ac:dyDescent="0.25">
      <c r="A150" s="227"/>
      <c r="F150" s="238"/>
      <c r="G150" s="238"/>
      <c r="H150" s="238"/>
      <c r="I150" s="238"/>
      <c r="J150" s="238"/>
      <c r="K150" s="238"/>
      <c r="L150" s="238"/>
      <c r="M150" s="238"/>
      <c r="N150" s="238"/>
      <c r="O150" s="238"/>
      <c r="P150" s="238"/>
      <c r="Q150" s="238"/>
      <c r="R150" s="238"/>
      <c r="S150" s="238"/>
      <c r="T150" s="238"/>
    </row>
    <row r="151" spans="1:20" x14ac:dyDescent="0.25">
      <c r="A151" s="227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</row>
    <row r="152" spans="1:20" x14ac:dyDescent="0.25">
      <c r="A152" s="227"/>
      <c r="F152" s="238"/>
      <c r="G152" s="238"/>
      <c r="H152" s="238"/>
      <c r="I152" s="238"/>
      <c r="J152" s="238"/>
      <c r="K152" s="238"/>
      <c r="L152" s="238"/>
      <c r="M152" s="238"/>
      <c r="N152" s="238"/>
      <c r="O152" s="238"/>
      <c r="P152" s="238"/>
      <c r="Q152" s="238"/>
      <c r="R152" s="238"/>
      <c r="S152" s="238"/>
      <c r="T152" s="238"/>
    </row>
    <row r="153" spans="1:20" x14ac:dyDescent="0.25">
      <c r="A153" s="227"/>
      <c r="F153" s="238"/>
      <c r="G153" s="238"/>
      <c r="H153" s="238"/>
      <c r="I153" s="238"/>
      <c r="J153" s="238"/>
      <c r="K153" s="238"/>
      <c r="L153" s="238"/>
      <c r="M153" s="238"/>
      <c r="N153" s="238"/>
      <c r="O153" s="238"/>
      <c r="P153" s="238"/>
      <c r="Q153" s="238"/>
      <c r="R153" s="238"/>
      <c r="S153" s="238"/>
      <c r="T153" s="238"/>
    </row>
    <row r="154" spans="1:20" x14ac:dyDescent="0.25">
      <c r="A154" s="227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</row>
    <row r="155" spans="1:20" x14ac:dyDescent="0.25">
      <c r="A155" s="227"/>
      <c r="F155" s="238"/>
      <c r="G155" s="238"/>
      <c r="H155" s="238"/>
      <c r="I155" s="238"/>
      <c r="J155" s="238"/>
      <c r="K155" s="238"/>
      <c r="L155" s="238"/>
      <c r="M155" s="238"/>
      <c r="N155" s="238"/>
      <c r="O155" s="238"/>
      <c r="P155" s="238"/>
      <c r="Q155" s="238"/>
      <c r="R155" s="238"/>
      <c r="S155" s="238"/>
      <c r="T155" s="238"/>
    </row>
    <row r="156" spans="1:20" x14ac:dyDescent="0.25">
      <c r="A156" s="227"/>
      <c r="F156" s="238"/>
      <c r="G156" s="238"/>
      <c r="H156" s="238"/>
      <c r="I156" s="238"/>
      <c r="J156" s="238"/>
      <c r="K156" s="238"/>
      <c r="L156" s="238"/>
      <c r="M156" s="238"/>
      <c r="N156" s="238"/>
      <c r="O156" s="238"/>
      <c r="P156" s="238"/>
      <c r="Q156" s="238"/>
      <c r="R156" s="238"/>
      <c r="S156" s="238"/>
      <c r="T156" s="238"/>
    </row>
    <row r="157" spans="1:20" x14ac:dyDescent="0.25">
      <c r="A157" s="227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</row>
    <row r="158" spans="1:20" x14ac:dyDescent="0.25">
      <c r="A158" s="227"/>
      <c r="F158" s="238"/>
      <c r="G158" s="238"/>
      <c r="H158" s="238"/>
      <c r="I158" s="238"/>
      <c r="J158" s="238"/>
      <c r="K158" s="238"/>
      <c r="L158" s="238"/>
      <c r="M158" s="238"/>
      <c r="N158" s="238"/>
      <c r="O158" s="238"/>
      <c r="P158" s="238"/>
      <c r="Q158" s="238"/>
      <c r="R158" s="238"/>
      <c r="S158" s="238"/>
      <c r="T158" s="238"/>
    </row>
    <row r="159" spans="1:20" x14ac:dyDescent="0.25">
      <c r="A159" s="227"/>
      <c r="F159" s="238"/>
      <c r="G159" s="238"/>
      <c r="H159" s="238"/>
      <c r="I159" s="238"/>
      <c r="J159" s="238"/>
      <c r="K159" s="238"/>
      <c r="L159" s="238"/>
      <c r="M159" s="238"/>
      <c r="N159" s="238"/>
      <c r="O159" s="238"/>
      <c r="P159" s="238"/>
      <c r="Q159" s="238"/>
      <c r="R159" s="238"/>
      <c r="S159" s="238"/>
      <c r="T159" s="238"/>
    </row>
    <row r="160" spans="1:20" x14ac:dyDescent="0.25">
      <c r="A160" s="227"/>
      <c r="F160" s="238"/>
      <c r="G160" s="238"/>
      <c r="H160" s="238"/>
      <c r="I160" s="238"/>
      <c r="J160" s="238"/>
      <c r="K160" s="238"/>
      <c r="L160" s="238"/>
      <c r="M160" s="238"/>
      <c r="N160" s="238"/>
      <c r="O160" s="238"/>
      <c r="P160" s="238"/>
      <c r="Q160" s="238"/>
      <c r="R160" s="238"/>
      <c r="S160" s="238"/>
      <c r="T160" s="238"/>
    </row>
    <row r="161" spans="1:20" x14ac:dyDescent="0.25">
      <c r="A161" s="227"/>
      <c r="F161" s="238"/>
      <c r="G161" s="238"/>
      <c r="H161" s="238"/>
      <c r="I161" s="238"/>
      <c r="J161" s="238"/>
      <c r="K161" s="238"/>
      <c r="L161" s="238"/>
      <c r="M161" s="238"/>
      <c r="N161" s="238"/>
      <c r="O161" s="238"/>
      <c r="P161" s="238"/>
      <c r="Q161" s="238"/>
      <c r="R161" s="238"/>
      <c r="S161" s="238"/>
      <c r="T161" s="238"/>
    </row>
    <row r="162" spans="1:20" x14ac:dyDescent="0.25">
      <c r="A162" s="227"/>
      <c r="F162" s="238"/>
      <c r="G162" s="238"/>
      <c r="H162" s="238"/>
      <c r="I162" s="238"/>
      <c r="J162" s="238"/>
      <c r="K162" s="238"/>
      <c r="L162" s="238"/>
      <c r="M162" s="238"/>
      <c r="N162" s="238"/>
      <c r="O162" s="238"/>
      <c r="P162" s="238"/>
      <c r="Q162" s="238"/>
      <c r="R162" s="238"/>
      <c r="S162" s="238"/>
      <c r="T162" s="238"/>
    </row>
    <row r="163" spans="1:20" x14ac:dyDescent="0.25">
      <c r="A163" s="227"/>
      <c r="F163" s="238"/>
      <c r="G163" s="238"/>
      <c r="H163" s="238"/>
      <c r="I163" s="238"/>
      <c r="J163" s="238"/>
      <c r="K163" s="238"/>
      <c r="L163" s="238"/>
      <c r="M163" s="238"/>
      <c r="N163" s="238"/>
      <c r="O163" s="238"/>
      <c r="P163" s="238"/>
      <c r="Q163" s="238"/>
      <c r="R163" s="238"/>
      <c r="S163" s="238"/>
      <c r="T163" s="238"/>
    </row>
    <row r="164" spans="1:20" x14ac:dyDescent="0.25">
      <c r="A164" s="227"/>
      <c r="F164" s="238"/>
      <c r="G164" s="238"/>
      <c r="H164" s="238"/>
      <c r="I164" s="238"/>
      <c r="J164" s="238"/>
      <c r="K164" s="238"/>
      <c r="L164" s="238"/>
      <c r="M164" s="238"/>
      <c r="N164" s="238"/>
      <c r="O164" s="238"/>
      <c r="P164" s="238"/>
      <c r="Q164" s="238"/>
      <c r="R164" s="238"/>
      <c r="S164" s="238"/>
      <c r="T164" s="238"/>
    </row>
    <row r="165" spans="1:20" x14ac:dyDescent="0.25">
      <c r="A165" s="227"/>
      <c r="F165" s="238"/>
      <c r="G165" s="238"/>
      <c r="H165" s="238"/>
      <c r="I165" s="238"/>
      <c r="J165" s="238"/>
      <c r="K165" s="238"/>
      <c r="L165" s="238"/>
      <c r="M165" s="238"/>
      <c r="N165" s="238"/>
      <c r="O165" s="238"/>
      <c r="P165" s="238"/>
      <c r="Q165" s="238"/>
      <c r="R165" s="238"/>
      <c r="S165" s="238"/>
      <c r="T165" s="238"/>
    </row>
    <row r="166" spans="1:20" x14ac:dyDescent="0.25">
      <c r="A166" s="227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</row>
    <row r="167" spans="1:20" x14ac:dyDescent="0.25">
      <c r="A167" s="227"/>
      <c r="F167" s="238"/>
      <c r="G167" s="238"/>
      <c r="H167" s="238"/>
      <c r="I167" s="238"/>
      <c r="J167" s="238"/>
      <c r="K167" s="238"/>
      <c r="L167" s="238"/>
      <c r="M167" s="238"/>
      <c r="N167" s="238"/>
      <c r="O167" s="238"/>
      <c r="P167" s="238"/>
      <c r="Q167" s="238"/>
      <c r="R167" s="238"/>
      <c r="S167" s="238"/>
      <c r="T167" s="238"/>
    </row>
    <row r="168" spans="1:20" x14ac:dyDescent="0.25">
      <c r="A168" s="227"/>
      <c r="F168" s="238"/>
      <c r="G168" s="238"/>
      <c r="H168" s="238"/>
      <c r="I168" s="238"/>
      <c r="J168" s="238"/>
      <c r="K168" s="238"/>
      <c r="L168" s="238"/>
      <c r="M168" s="238"/>
      <c r="N168" s="238"/>
      <c r="O168" s="238"/>
      <c r="P168" s="238"/>
      <c r="Q168" s="238"/>
      <c r="R168" s="238"/>
      <c r="S168" s="238"/>
      <c r="T168" s="238"/>
    </row>
    <row r="169" spans="1:20" x14ac:dyDescent="0.25">
      <c r="A169" s="227"/>
      <c r="F169" s="238"/>
      <c r="G169" s="238"/>
      <c r="H169" s="238"/>
      <c r="I169" s="238"/>
      <c r="J169" s="238"/>
      <c r="K169" s="238"/>
      <c r="L169" s="238"/>
      <c r="M169" s="238"/>
      <c r="N169" s="238"/>
      <c r="O169" s="238"/>
      <c r="P169" s="238"/>
      <c r="Q169" s="238"/>
      <c r="R169" s="238"/>
      <c r="S169" s="238"/>
      <c r="T169" s="238"/>
    </row>
    <row r="170" spans="1:20" x14ac:dyDescent="0.25">
      <c r="A170" s="227"/>
      <c r="F170" s="238"/>
      <c r="G170" s="238"/>
      <c r="H170" s="238"/>
      <c r="I170" s="238"/>
      <c r="J170" s="238"/>
      <c r="K170" s="238"/>
      <c r="L170" s="238"/>
      <c r="M170" s="238"/>
      <c r="N170" s="238"/>
      <c r="O170" s="238"/>
      <c r="P170" s="238"/>
      <c r="Q170" s="238"/>
      <c r="R170" s="238"/>
      <c r="S170" s="238"/>
      <c r="T170" s="238"/>
    </row>
    <row r="171" spans="1:20" x14ac:dyDescent="0.25">
      <c r="A171" s="227"/>
      <c r="F171" s="238"/>
      <c r="G171" s="238"/>
      <c r="H171" s="238"/>
      <c r="I171" s="238"/>
      <c r="J171" s="238"/>
      <c r="K171" s="238"/>
      <c r="L171" s="238"/>
      <c r="M171" s="238"/>
      <c r="N171" s="238"/>
      <c r="O171" s="238"/>
      <c r="P171" s="238"/>
      <c r="Q171" s="238"/>
      <c r="R171" s="238"/>
      <c r="S171" s="238"/>
      <c r="T171" s="238"/>
    </row>
    <row r="172" spans="1:20" x14ac:dyDescent="0.25">
      <c r="A172" s="227"/>
      <c r="F172" s="238"/>
      <c r="G172" s="238"/>
      <c r="H172" s="238"/>
      <c r="I172" s="238"/>
      <c r="J172" s="238"/>
      <c r="K172" s="238"/>
      <c r="L172" s="238"/>
      <c r="M172" s="238"/>
      <c r="N172" s="238"/>
      <c r="O172" s="238"/>
      <c r="P172" s="238"/>
      <c r="Q172" s="238"/>
      <c r="R172" s="238"/>
      <c r="S172" s="238"/>
      <c r="T172" s="238"/>
    </row>
    <row r="173" spans="1:20" x14ac:dyDescent="0.25">
      <c r="A173" s="227"/>
      <c r="F173" s="238"/>
      <c r="G173" s="238"/>
      <c r="H173" s="238"/>
      <c r="I173" s="238"/>
      <c r="J173" s="238"/>
      <c r="K173" s="238"/>
      <c r="L173" s="238"/>
      <c r="M173" s="238"/>
      <c r="N173" s="238"/>
      <c r="O173" s="238"/>
      <c r="P173" s="238"/>
      <c r="Q173" s="238"/>
      <c r="R173" s="238"/>
      <c r="S173" s="238"/>
      <c r="T173" s="238"/>
    </row>
    <row r="174" spans="1:20" x14ac:dyDescent="0.25">
      <c r="A174" s="227"/>
      <c r="F174" s="238"/>
      <c r="G174" s="238"/>
      <c r="H174" s="238"/>
      <c r="I174" s="238"/>
      <c r="J174" s="238"/>
      <c r="K174" s="238"/>
      <c r="L174" s="238"/>
      <c r="M174" s="238"/>
      <c r="N174" s="238"/>
      <c r="O174" s="238"/>
      <c r="P174" s="238"/>
      <c r="Q174" s="238"/>
      <c r="R174" s="238"/>
      <c r="S174" s="238"/>
      <c r="T174" s="238"/>
    </row>
    <row r="175" spans="1:20" x14ac:dyDescent="0.25">
      <c r="A175" s="227"/>
      <c r="F175" s="238"/>
      <c r="G175" s="238"/>
      <c r="H175" s="238"/>
      <c r="I175" s="238"/>
      <c r="J175" s="238"/>
      <c r="K175" s="238"/>
      <c r="L175" s="238"/>
      <c r="M175" s="238"/>
      <c r="N175" s="238"/>
      <c r="O175" s="238"/>
      <c r="P175" s="238"/>
      <c r="Q175" s="238"/>
      <c r="R175" s="238"/>
      <c r="S175" s="238"/>
      <c r="T175" s="238"/>
    </row>
    <row r="176" spans="1:20" x14ac:dyDescent="0.25">
      <c r="A176" s="227"/>
      <c r="F176" s="238"/>
      <c r="G176" s="238"/>
      <c r="H176" s="238"/>
      <c r="I176" s="238"/>
      <c r="J176" s="238"/>
      <c r="K176" s="238"/>
      <c r="L176" s="238"/>
      <c r="M176" s="238"/>
      <c r="N176" s="238"/>
      <c r="O176" s="238"/>
      <c r="P176" s="238"/>
      <c r="Q176" s="238"/>
      <c r="R176" s="238"/>
      <c r="S176" s="238"/>
      <c r="T176" s="238"/>
    </row>
    <row r="177" spans="1:20" x14ac:dyDescent="0.25">
      <c r="A177" s="227"/>
      <c r="F177" s="238"/>
      <c r="G177" s="238"/>
      <c r="H177" s="238"/>
      <c r="I177" s="238"/>
      <c r="J177" s="238"/>
      <c r="K177" s="238"/>
      <c r="L177" s="238"/>
      <c r="M177" s="238"/>
      <c r="N177" s="238"/>
      <c r="O177" s="238"/>
      <c r="P177" s="238"/>
      <c r="Q177" s="238"/>
      <c r="R177" s="238"/>
      <c r="S177" s="238"/>
      <c r="T177" s="238"/>
    </row>
    <row r="178" spans="1:20" x14ac:dyDescent="0.25">
      <c r="A178" s="227"/>
      <c r="F178" s="238"/>
      <c r="G178" s="238"/>
      <c r="H178" s="238"/>
      <c r="I178" s="238"/>
      <c r="J178" s="238"/>
      <c r="K178" s="238"/>
      <c r="L178" s="238"/>
      <c r="M178" s="238"/>
      <c r="N178" s="238"/>
      <c r="O178" s="238"/>
      <c r="P178" s="238"/>
      <c r="Q178" s="238"/>
      <c r="R178" s="238"/>
      <c r="S178" s="238"/>
      <c r="T178" s="238"/>
    </row>
    <row r="179" spans="1:20" x14ac:dyDescent="0.25">
      <c r="A179" s="227"/>
      <c r="F179" s="238"/>
      <c r="G179" s="238"/>
      <c r="H179" s="238"/>
      <c r="I179" s="238"/>
      <c r="J179" s="238"/>
      <c r="K179" s="238"/>
      <c r="L179" s="238"/>
      <c r="M179" s="238"/>
      <c r="N179" s="238"/>
      <c r="O179" s="238"/>
      <c r="P179" s="238"/>
      <c r="Q179" s="238"/>
      <c r="R179" s="238"/>
      <c r="S179" s="238"/>
      <c r="T179" s="238"/>
    </row>
    <row r="180" spans="1:20" x14ac:dyDescent="0.25">
      <c r="A180" s="227"/>
      <c r="F180" s="238"/>
      <c r="G180" s="238"/>
      <c r="H180" s="238"/>
      <c r="I180" s="238"/>
      <c r="J180" s="238"/>
      <c r="K180" s="238"/>
      <c r="L180" s="238"/>
      <c r="M180" s="238"/>
      <c r="N180" s="238"/>
      <c r="O180" s="238"/>
      <c r="P180" s="238"/>
      <c r="Q180" s="238"/>
      <c r="R180" s="238"/>
      <c r="S180" s="238"/>
      <c r="T180" s="238"/>
    </row>
    <row r="181" spans="1:20" x14ac:dyDescent="0.25">
      <c r="A181" s="227"/>
      <c r="F181" s="238"/>
      <c r="G181" s="238"/>
      <c r="H181" s="238"/>
      <c r="I181" s="238"/>
      <c r="J181" s="238"/>
      <c r="K181" s="238"/>
      <c r="L181" s="238"/>
      <c r="M181" s="238"/>
      <c r="N181" s="238"/>
      <c r="O181" s="238"/>
      <c r="P181" s="238"/>
      <c r="Q181" s="238"/>
      <c r="R181" s="238"/>
      <c r="S181" s="238"/>
      <c r="T181" s="238"/>
    </row>
    <row r="182" spans="1:20" x14ac:dyDescent="0.25">
      <c r="A182" s="227"/>
      <c r="F182" s="238"/>
      <c r="G182" s="238"/>
      <c r="H182" s="238"/>
      <c r="I182" s="238"/>
      <c r="J182" s="238"/>
      <c r="K182" s="238"/>
      <c r="L182" s="238"/>
      <c r="M182" s="238"/>
      <c r="N182" s="238"/>
      <c r="O182" s="238"/>
      <c r="P182" s="238"/>
      <c r="Q182" s="238"/>
      <c r="R182" s="238"/>
      <c r="S182" s="238"/>
      <c r="T182" s="238"/>
    </row>
    <row r="183" spans="1:20" x14ac:dyDescent="0.25">
      <c r="A183" s="227"/>
      <c r="F183" s="238"/>
      <c r="G183" s="238"/>
      <c r="H183" s="238"/>
      <c r="I183" s="238"/>
      <c r="J183" s="238"/>
      <c r="K183" s="238"/>
      <c r="L183" s="238"/>
      <c r="M183" s="238"/>
      <c r="N183" s="238"/>
      <c r="O183" s="238"/>
      <c r="P183" s="238"/>
      <c r="Q183" s="238"/>
      <c r="R183" s="238"/>
      <c r="S183" s="238"/>
      <c r="T183" s="238"/>
    </row>
    <row r="184" spans="1:20" x14ac:dyDescent="0.25">
      <c r="A184" s="227"/>
      <c r="F184" s="238"/>
      <c r="G184" s="238"/>
      <c r="H184" s="238"/>
      <c r="I184" s="238"/>
      <c r="J184" s="238"/>
      <c r="K184" s="238"/>
      <c r="L184" s="238"/>
      <c r="M184" s="238"/>
      <c r="N184" s="238"/>
      <c r="O184" s="238"/>
      <c r="P184" s="238"/>
      <c r="Q184" s="238"/>
      <c r="R184" s="238"/>
      <c r="S184" s="238"/>
      <c r="T184" s="238"/>
    </row>
    <row r="185" spans="1:20" x14ac:dyDescent="0.25">
      <c r="A185" s="227"/>
      <c r="F185" s="238"/>
      <c r="G185" s="238"/>
      <c r="H185" s="238"/>
      <c r="I185" s="238"/>
      <c r="J185" s="238"/>
      <c r="K185" s="238"/>
      <c r="L185" s="238"/>
      <c r="M185" s="238"/>
      <c r="N185" s="238"/>
      <c r="O185" s="238"/>
      <c r="P185" s="238"/>
      <c r="Q185" s="238"/>
      <c r="R185" s="238"/>
      <c r="S185" s="238"/>
      <c r="T185" s="238"/>
    </row>
    <row r="186" spans="1:20" x14ac:dyDescent="0.25">
      <c r="A186" s="227"/>
      <c r="F186" s="238"/>
      <c r="G186" s="238"/>
      <c r="H186" s="238"/>
      <c r="I186" s="238"/>
      <c r="J186" s="238"/>
      <c r="K186" s="238"/>
      <c r="L186" s="238"/>
      <c r="M186" s="238"/>
      <c r="N186" s="238"/>
      <c r="O186" s="238"/>
      <c r="P186" s="238"/>
      <c r="Q186" s="238"/>
      <c r="R186" s="238"/>
      <c r="S186" s="238"/>
      <c r="T186" s="238"/>
    </row>
    <row r="187" spans="1:20" x14ac:dyDescent="0.25">
      <c r="A187" s="227"/>
      <c r="F187" s="238"/>
      <c r="G187" s="238"/>
      <c r="H187" s="238"/>
      <c r="I187" s="238"/>
      <c r="J187" s="238"/>
      <c r="K187" s="238"/>
      <c r="L187" s="238"/>
      <c r="M187" s="238"/>
      <c r="N187" s="238"/>
      <c r="O187" s="238"/>
      <c r="P187" s="238"/>
      <c r="Q187" s="238"/>
      <c r="R187" s="238"/>
      <c r="S187" s="238"/>
      <c r="T187" s="238"/>
    </row>
    <row r="188" spans="1:20" x14ac:dyDescent="0.25">
      <c r="A188" s="227"/>
      <c r="F188" s="238"/>
      <c r="G188" s="238"/>
      <c r="H188" s="238"/>
      <c r="I188" s="238"/>
      <c r="J188" s="238"/>
      <c r="K188" s="238"/>
      <c r="L188" s="238"/>
      <c r="M188" s="238"/>
      <c r="N188" s="238"/>
      <c r="O188" s="238"/>
      <c r="P188" s="238"/>
      <c r="Q188" s="238"/>
      <c r="R188" s="238"/>
      <c r="S188" s="238"/>
      <c r="T188" s="238"/>
    </row>
    <row r="189" spans="1:20" x14ac:dyDescent="0.25">
      <c r="A189" s="227"/>
      <c r="F189" s="238"/>
      <c r="G189" s="238"/>
      <c r="H189" s="238"/>
      <c r="I189" s="238"/>
      <c r="J189" s="238"/>
      <c r="K189" s="238"/>
      <c r="L189" s="238"/>
      <c r="M189" s="238"/>
      <c r="N189" s="238"/>
      <c r="O189" s="238"/>
      <c r="P189" s="238"/>
      <c r="Q189" s="238"/>
      <c r="R189" s="238"/>
      <c r="S189" s="238"/>
      <c r="T189" s="238"/>
    </row>
    <row r="190" spans="1:20" x14ac:dyDescent="0.25">
      <c r="A190" s="227"/>
      <c r="F190" s="238"/>
      <c r="G190" s="238"/>
      <c r="H190" s="238"/>
      <c r="I190" s="238"/>
      <c r="J190" s="238"/>
      <c r="K190" s="238"/>
      <c r="L190" s="238"/>
      <c r="M190" s="238"/>
      <c r="N190" s="238"/>
      <c r="O190" s="238"/>
      <c r="P190" s="238"/>
      <c r="Q190" s="238"/>
      <c r="R190" s="238"/>
      <c r="S190" s="238"/>
      <c r="T190" s="238"/>
    </row>
    <row r="191" spans="1:20" x14ac:dyDescent="0.25">
      <c r="A191" s="227"/>
      <c r="F191" s="238"/>
      <c r="G191" s="238"/>
      <c r="H191" s="238"/>
      <c r="I191" s="238"/>
      <c r="J191" s="238"/>
      <c r="K191" s="238"/>
      <c r="L191" s="238"/>
      <c r="M191" s="238"/>
      <c r="N191" s="238"/>
      <c r="O191" s="238"/>
      <c r="P191" s="238"/>
      <c r="Q191" s="238"/>
      <c r="R191" s="238"/>
      <c r="S191" s="238"/>
      <c r="T191" s="238"/>
    </row>
    <row r="192" spans="1:20" x14ac:dyDescent="0.25">
      <c r="A192" s="227"/>
      <c r="F192" s="238"/>
      <c r="G192" s="238"/>
      <c r="H192" s="238"/>
      <c r="I192" s="238"/>
      <c r="J192" s="238"/>
      <c r="K192" s="238"/>
      <c r="L192" s="238"/>
      <c r="M192" s="238"/>
      <c r="N192" s="238"/>
      <c r="O192" s="238"/>
      <c r="P192" s="238"/>
      <c r="Q192" s="238"/>
      <c r="R192" s="238"/>
      <c r="S192" s="238"/>
      <c r="T192" s="238"/>
    </row>
    <row r="193" spans="1:20" x14ac:dyDescent="0.25">
      <c r="A193" s="227"/>
      <c r="F193" s="238"/>
      <c r="G193" s="238"/>
      <c r="H193" s="238"/>
      <c r="I193" s="238"/>
      <c r="J193" s="238"/>
      <c r="K193" s="238"/>
      <c r="L193" s="238"/>
      <c r="M193" s="238"/>
      <c r="N193" s="238"/>
      <c r="O193" s="238"/>
      <c r="P193" s="238"/>
      <c r="Q193" s="238"/>
      <c r="R193" s="238"/>
      <c r="S193" s="238"/>
      <c r="T193" s="238"/>
    </row>
    <row r="194" spans="1:20" x14ac:dyDescent="0.25">
      <c r="A194" s="227"/>
      <c r="F194" s="238"/>
      <c r="G194" s="238"/>
      <c r="H194" s="238"/>
      <c r="I194" s="238"/>
      <c r="J194" s="238"/>
      <c r="K194" s="238"/>
      <c r="L194" s="238"/>
      <c r="M194" s="238"/>
      <c r="N194" s="238"/>
      <c r="O194" s="238"/>
      <c r="P194" s="238"/>
      <c r="Q194" s="238"/>
      <c r="R194" s="238"/>
      <c r="S194" s="238"/>
      <c r="T194" s="238"/>
    </row>
    <row r="195" spans="1:20" x14ac:dyDescent="0.25">
      <c r="A195" s="227"/>
      <c r="F195" s="238"/>
      <c r="G195" s="238"/>
      <c r="H195" s="238"/>
      <c r="I195" s="238"/>
      <c r="J195" s="238"/>
      <c r="K195" s="238"/>
      <c r="L195" s="238"/>
      <c r="M195" s="238"/>
      <c r="N195" s="238"/>
      <c r="O195" s="238"/>
      <c r="P195" s="238"/>
      <c r="Q195" s="238"/>
      <c r="R195" s="238"/>
      <c r="S195" s="238"/>
      <c r="T195" s="238"/>
    </row>
    <row r="196" spans="1:20" x14ac:dyDescent="0.25">
      <c r="A196" s="227"/>
      <c r="F196" s="238"/>
      <c r="G196" s="238"/>
      <c r="H196" s="238"/>
      <c r="I196" s="238"/>
      <c r="J196" s="238"/>
      <c r="K196" s="238"/>
      <c r="L196" s="238"/>
      <c r="M196" s="238"/>
      <c r="N196" s="238"/>
      <c r="O196" s="238"/>
      <c r="P196" s="238"/>
      <c r="Q196" s="238"/>
      <c r="R196" s="238"/>
      <c r="S196" s="238"/>
      <c r="T196" s="238"/>
    </row>
    <row r="197" spans="1:20" x14ac:dyDescent="0.25">
      <c r="A197" s="227"/>
      <c r="F197" s="238"/>
      <c r="G197" s="238"/>
      <c r="H197" s="238"/>
      <c r="I197" s="238"/>
      <c r="J197" s="238"/>
      <c r="K197" s="238"/>
      <c r="L197" s="238"/>
      <c r="M197" s="238"/>
      <c r="N197" s="238"/>
      <c r="O197" s="238"/>
      <c r="P197" s="238"/>
      <c r="Q197" s="238"/>
      <c r="R197" s="238"/>
      <c r="S197" s="238"/>
      <c r="T197" s="238"/>
    </row>
    <row r="198" spans="1:20" x14ac:dyDescent="0.25">
      <c r="A198" s="227"/>
      <c r="F198" s="238"/>
      <c r="G198" s="238"/>
      <c r="H198" s="238"/>
      <c r="I198" s="238"/>
      <c r="J198" s="238"/>
      <c r="K198" s="238"/>
      <c r="L198" s="238"/>
      <c r="M198" s="238"/>
      <c r="N198" s="238"/>
      <c r="O198" s="238"/>
      <c r="P198" s="238"/>
      <c r="Q198" s="238"/>
      <c r="R198" s="238"/>
      <c r="S198" s="238"/>
      <c r="T198" s="238"/>
    </row>
    <row r="199" spans="1:20" x14ac:dyDescent="0.25">
      <c r="A199" s="227"/>
      <c r="F199" s="238"/>
      <c r="G199" s="238"/>
      <c r="H199" s="238"/>
      <c r="I199" s="238"/>
      <c r="J199" s="238"/>
      <c r="K199" s="238"/>
      <c r="L199" s="238"/>
      <c r="M199" s="238"/>
      <c r="N199" s="238"/>
      <c r="O199" s="238"/>
      <c r="P199" s="238"/>
      <c r="Q199" s="238"/>
      <c r="R199" s="238"/>
      <c r="S199" s="238"/>
      <c r="T199" s="238"/>
    </row>
    <row r="200" spans="1:20" x14ac:dyDescent="0.25">
      <c r="A200" s="227"/>
      <c r="F200" s="238"/>
      <c r="G200" s="238"/>
      <c r="H200" s="238"/>
      <c r="I200" s="238"/>
      <c r="J200" s="238"/>
      <c r="K200" s="238"/>
      <c r="L200" s="238"/>
      <c r="M200" s="238"/>
      <c r="N200" s="238"/>
      <c r="O200" s="238"/>
      <c r="P200" s="238"/>
      <c r="Q200" s="238"/>
      <c r="R200" s="238"/>
      <c r="S200" s="238"/>
      <c r="T200" s="238"/>
    </row>
    <row r="201" spans="1:20" x14ac:dyDescent="0.25">
      <c r="A201" s="227"/>
      <c r="F201" s="238"/>
      <c r="G201" s="238"/>
      <c r="H201" s="238"/>
      <c r="I201" s="238"/>
      <c r="J201" s="238"/>
      <c r="K201" s="238"/>
      <c r="L201" s="238"/>
      <c r="M201" s="238"/>
      <c r="N201" s="238"/>
      <c r="O201" s="238"/>
      <c r="P201" s="238"/>
      <c r="Q201" s="238"/>
      <c r="R201" s="238"/>
      <c r="S201" s="238"/>
      <c r="T201" s="238"/>
    </row>
    <row r="202" spans="1:20" x14ac:dyDescent="0.25">
      <c r="A202" s="227"/>
      <c r="F202" s="238"/>
      <c r="G202" s="238"/>
      <c r="H202" s="238"/>
      <c r="I202" s="238"/>
      <c r="J202" s="238"/>
      <c r="K202" s="238"/>
      <c r="L202" s="238"/>
      <c r="M202" s="238"/>
      <c r="N202" s="238"/>
      <c r="O202" s="238"/>
      <c r="P202" s="238"/>
      <c r="Q202" s="238"/>
      <c r="R202" s="238"/>
      <c r="S202" s="238"/>
      <c r="T202" s="238"/>
    </row>
    <row r="203" spans="1:20" x14ac:dyDescent="0.25">
      <c r="A203" s="227"/>
      <c r="F203" s="238"/>
      <c r="G203" s="238"/>
      <c r="H203" s="238"/>
      <c r="I203" s="238"/>
      <c r="J203" s="238"/>
      <c r="K203" s="238"/>
      <c r="L203" s="238"/>
      <c r="M203" s="238"/>
      <c r="N203" s="238"/>
      <c r="O203" s="238"/>
      <c r="P203" s="238"/>
      <c r="Q203" s="238"/>
      <c r="R203" s="238"/>
      <c r="S203" s="238"/>
      <c r="T203" s="238"/>
    </row>
    <row r="204" spans="1:20" x14ac:dyDescent="0.25">
      <c r="A204" s="227"/>
      <c r="F204" s="238"/>
      <c r="G204" s="238"/>
      <c r="H204" s="238"/>
      <c r="I204" s="238"/>
      <c r="J204" s="238"/>
      <c r="K204" s="238"/>
      <c r="L204" s="238"/>
      <c r="M204" s="238"/>
      <c r="N204" s="238"/>
      <c r="O204" s="238"/>
      <c r="P204" s="238"/>
      <c r="Q204" s="238"/>
      <c r="R204" s="238"/>
      <c r="S204" s="238"/>
      <c r="T204" s="238"/>
    </row>
    <row r="205" spans="1:20" x14ac:dyDescent="0.25">
      <c r="A205" s="227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Q205" s="238"/>
      <c r="R205" s="238"/>
      <c r="S205" s="238"/>
      <c r="T205" s="238"/>
    </row>
    <row r="206" spans="1:20" x14ac:dyDescent="0.25">
      <c r="A206" s="227"/>
      <c r="F206" s="238"/>
      <c r="G206" s="238"/>
      <c r="H206" s="238"/>
      <c r="I206" s="238"/>
      <c r="J206" s="238"/>
      <c r="K206" s="238"/>
      <c r="L206" s="238"/>
      <c r="M206" s="238"/>
      <c r="N206" s="238"/>
      <c r="O206" s="238"/>
      <c r="P206" s="238"/>
      <c r="Q206" s="238"/>
      <c r="R206" s="238"/>
      <c r="S206" s="238"/>
      <c r="T206" s="238"/>
    </row>
    <row r="207" spans="1:20" x14ac:dyDescent="0.25">
      <c r="A207" s="227"/>
      <c r="F207" s="238"/>
      <c r="G207" s="238"/>
      <c r="H207" s="238"/>
      <c r="I207" s="238"/>
      <c r="J207" s="238"/>
      <c r="K207" s="238"/>
      <c r="L207" s="238"/>
      <c r="M207" s="238"/>
      <c r="N207" s="238"/>
      <c r="O207" s="238"/>
      <c r="P207" s="238"/>
      <c r="Q207" s="238"/>
      <c r="R207" s="238"/>
      <c r="S207" s="238"/>
      <c r="T207" s="238"/>
    </row>
    <row r="208" spans="1:20" x14ac:dyDescent="0.25">
      <c r="A208" s="227"/>
      <c r="F208" s="238"/>
      <c r="G208" s="238"/>
      <c r="H208" s="238"/>
      <c r="I208" s="238"/>
      <c r="J208" s="238"/>
      <c r="K208" s="238"/>
      <c r="L208" s="238"/>
      <c r="M208" s="238"/>
      <c r="N208" s="238"/>
      <c r="O208" s="238"/>
      <c r="P208" s="238"/>
      <c r="Q208" s="238"/>
      <c r="R208" s="238"/>
      <c r="S208" s="238"/>
      <c r="T208" s="238"/>
    </row>
    <row r="209" spans="1:20" x14ac:dyDescent="0.25">
      <c r="A209" s="227"/>
      <c r="F209" s="238"/>
      <c r="G209" s="238"/>
      <c r="H209" s="238"/>
      <c r="I209" s="238"/>
      <c r="J209" s="238"/>
      <c r="K209" s="238"/>
      <c r="L209" s="238"/>
      <c r="M209" s="238"/>
      <c r="N209" s="238"/>
      <c r="O209" s="238"/>
      <c r="P209" s="238"/>
      <c r="Q209" s="238"/>
      <c r="R209" s="238"/>
      <c r="S209" s="238"/>
      <c r="T209" s="238"/>
    </row>
    <row r="210" spans="1:20" x14ac:dyDescent="0.25">
      <c r="A210" s="227"/>
      <c r="F210" s="238"/>
      <c r="G210" s="238"/>
      <c r="H210" s="238"/>
      <c r="I210" s="238"/>
      <c r="J210" s="238"/>
      <c r="K210" s="238"/>
      <c r="L210" s="238"/>
      <c r="M210" s="238"/>
      <c r="N210" s="238"/>
      <c r="O210" s="238"/>
      <c r="P210" s="238"/>
      <c r="Q210" s="238"/>
      <c r="R210" s="238"/>
      <c r="S210" s="238"/>
      <c r="T210" s="238"/>
    </row>
    <row r="211" spans="1:20" x14ac:dyDescent="0.25">
      <c r="A211" s="227"/>
      <c r="F211" s="238"/>
      <c r="G211" s="238"/>
      <c r="H211" s="238"/>
      <c r="I211" s="238"/>
      <c r="J211" s="238"/>
      <c r="K211" s="238"/>
      <c r="L211" s="238"/>
      <c r="M211" s="238"/>
      <c r="N211" s="238"/>
      <c r="O211" s="238"/>
      <c r="P211" s="238"/>
      <c r="Q211" s="238"/>
      <c r="R211" s="238"/>
      <c r="S211" s="238"/>
      <c r="T211" s="238"/>
    </row>
    <row r="212" spans="1:20" x14ac:dyDescent="0.25">
      <c r="A212" s="227"/>
      <c r="F212" s="238"/>
      <c r="G212" s="238"/>
      <c r="H212" s="238"/>
      <c r="I212" s="238"/>
      <c r="J212" s="238"/>
      <c r="K212" s="238"/>
      <c r="L212" s="238"/>
      <c r="M212" s="238"/>
      <c r="N212" s="238"/>
      <c r="O212" s="238"/>
      <c r="P212" s="238"/>
      <c r="Q212" s="238"/>
      <c r="R212" s="238"/>
      <c r="S212" s="238"/>
      <c r="T212" s="238"/>
    </row>
    <row r="213" spans="1:20" x14ac:dyDescent="0.25">
      <c r="A213" s="227"/>
      <c r="F213" s="238"/>
      <c r="G213" s="238"/>
      <c r="H213" s="238"/>
      <c r="I213" s="238"/>
      <c r="J213" s="238"/>
      <c r="K213" s="238"/>
      <c r="L213" s="238"/>
      <c r="M213" s="238"/>
      <c r="N213" s="238"/>
      <c r="O213" s="238"/>
      <c r="P213" s="238"/>
      <c r="Q213" s="238"/>
      <c r="R213" s="238"/>
      <c r="S213" s="238"/>
      <c r="T213" s="238"/>
    </row>
    <row r="214" spans="1:20" x14ac:dyDescent="0.25">
      <c r="A214" s="227"/>
      <c r="F214" s="238"/>
      <c r="G214" s="238"/>
      <c r="H214" s="238"/>
      <c r="I214" s="238"/>
      <c r="J214" s="238"/>
      <c r="K214" s="238"/>
      <c r="L214" s="238"/>
      <c r="M214" s="238"/>
      <c r="N214" s="238"/>
      <c r="O214" s="238"/>
      <c r="P214" s="238"/>
      <c r="Q214" s="238"/>
      <c r="R214" s="238"/>
      <c r="S214" s="238"/>
      <c r="T214" s="238"/>
    </row>
    <row r="215" spans="1:20" x14ac:dyDescent="0.25">
      <c r="A215" s="227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Q215" s="238"/>
      <c r="R215" s="238"/>
      <c r="S215" s="238"/>
      <c r="T215" s="238"/>
    </row>
    <row r="216" spans="1:20" x14ac:dyDescent="0.25">
      <c r="A216" s="227"/>
      <c r="F216" s="238"/>
      <c r="G216" s="238"/>
      <c r="H216" s="238"/>
      <c r="I216" s="238"/>
      <c r="J216" s="238"/>
      <c r="K216" s="238"/>
      <c r="L216" s="238"/>
      <c r="M216" s="238"/>
      <c r="N216" s="238"/>
      <c r="O216" s="238"/>
      <c r="P216" s="238"/>
      <c r="Q216" s="238"/>
      <c r="R216" s="238"/>
      <c r="S216" s="238"/>
      <c r="T216" s="238"/>
    </row>
    <row r="217" spans="1:20" x14ac:dyDescent="0.25">
      <c r="A217" s="227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238"/>
      <c r="Q217" s="238"/>
      <c r="R217" s="238"/>
      <c r="S217" s="238"/>
      <c r="T217" s="238"/>
    </row>
    <row r="218" spans="1:20" x14ac:dyDescent="0.25">
      <c r="A218" s="227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238"/>
      <c r="Q218" s="238"/>
      <c r="R218" s="238"/>
      <c r="S218" s="238"/>
      <c r="T218" s="238"/>
    </row>
    <row r="219" spans="1:20" x14ac:dyDescent="0.25">
      <c r="A219" s="227"/>
      <c r="F219" s="238"/>
      <c r="G219" s="238"/>
      <c r="H219" s="238"/>
      <c r="I219" s="238"/>
      <c r="J219" s="238"/>
      <c r="K219" s="238"/>
      <c r="L219" s="238"/>
      <c r="M219" s="238"/>
      <c r="N219" s="238"/>
      <c r="O219" s="238"/>
      <c r="P219" s="238"/>
      <c r="Q219" s="238"/>
      <c r="R219" s="238"/>
      <c r="S219" s="238"/>
      <c r="T219" s="238"/>
    </row>
    <row r="220" spans="1:20" x14ac:dyDescent="0.25">
      <c r="A220" s="227"/>
      <c r="F220" s="238"/>
      <c r="G220" s="238"/>
      <c r="H220" s="238"/>
      <c r="I220" s="238"/>
      <c r="J220" s="238"/>
      <c r="K220" s="238"/>
      <c r="L220" s="238"/>
      <c r="M220" s="238"/>
      <c r="N220" s="238"/>
      <c r="O220" s="238"/>
      <c r="P220" s="238"/>
      <c r="Q220" s="238"/>
      <c r="R220" s="238"/>
      <c r="S220" s="238"/>
      <c r="T220" s="238"/>
    </row>
    <row r="221" spans="1:20" x14ac:dyDescent="0.25">
      <c r="A221" s="227"/>
      <c r="F221" s="238"/>
      <c r="G221" s="238"/>
      <c r="H221" s="238"/>
      <c r="I221" s="238"/>
      <c r="J221" s="238"/>
      <c r="K221" s="238"/>
      <c r="L221" s="238"/>
      <c r="M221" s="238"/>
      <c r="N221" s="238"/>
      <c r="O221" s="238"/>
      <c r="P221" s="238"/>
      <c r="Q221" s="238"/>
      <c r="R221" s="238"/>
      <c r="S221" s="238"/>
      <c r="T221" s="238"/>
    </row>
    <row r="222" spans="1:20" x14ac:dyDescent="0.25">
      <c r="A222" s="227"/>
      <c r="F222" s="238"/>
      <c r="G222" s="238"/>
      <c r="H222" s="238"/>
      <c r="I222" s="238"/>
      <c r="J222" s="238"/>
      <c r="K222" s="238"/>
      <c r="L222" s="238"/>
      <c r="M222" s="238"/>
      <c r="N222" s="238"/>
      <c r="O222" s="238"/>
      <c r="P222" s="238"/>
      <c r="Q222" s="238"/>
      <c r="R222" s="238"/>
      <c r="S222" s="238"/>
      <c r="T222" s="238"/>
    </row>
    <row r="223" spans="1:20" x14ac:dyDescent="0.25">
      <c r="A223" s="227"/>
      <c r="F223" s="238"/>
      <c r="G223" s="238"/>
      <c r="H223" s="238"/>
      <c r="I223" s="238"/>
      <c r="J223" s="238"/>
      <c r="K223" s="238"/>
      <c r="L223" s="238"/>
      <c r="M223" s="238"/>
      <c r="N223" s="238"/>
      <c r="O223" s="238"/>
      <c r="P223" s="238"/>
      <c r="Q223" s="238"/>
      <c r="R223" s="238"/>
      <c r="S223" s="238"/>
      <c r="T223" s="238"/>
    </row>
    <row r="224" spans="1:20" x14ac:dyDescent="0.25">
      <c r="A224" s="227"/>
      <c r="F224" s="238"/>
      <c r="G224" s="238"/>
      <c r="H224" s="238"/>
      <c r="I224" s="238"/>
      <c r="J224" s="238"/>
      <c r="K224" s="238"/>
      <c r="L224" s="238"/>
      <c r="M224" s="238"/>
      <c r="N224" s="238"/>
      <c r="O224" s="238"/>
      <c r="P224" s="238"/>
      <c r="Q224" s="238"/>
      <c r="R224" s="238"/>
      <c r="S224" s="238"/>
      <c r="T224" s="238"/>
    </row>
    <row r="225" spans="1:20" x14ac:dyDescent="0.25">
      <c r="A225" s="227"/>
      <c r="F225" s="238"/>
      <c r="G225" s="238"/>
      <c r="H225" s="238"/>
      <c r="I225" s="238"/>
      <c r="J225" s="238"/>
      <c r="K225" s="238"/>
      <c r="L225" s="238"/>
      <c r="M225" s="238"/>
      <c r="N225" s="238"/>
      <c r="O225" s="238"/>
      <c r="P225" s="238"/>
      <c r="Q225" s="238"/>
      <c r="R225" s="238"/>
      <c r="S225" s="238"/>
      <c r="T225" s="238"/>
    </row>
    <row r="226" spans="1:20" x14ac:dyDescent="0.25">
      <c r="A226" s="227"/>
      <c r="F226" s="238"/>
      <c r="G226" s="238"/>
      <c r="H226" s="238"/>
      <c r="I226" s="238"/>
      <c r="J226" s="238"/>
      <c r="K226" s="238"/>
      <c r="L226" s="238"/>
      <c r="M226" s="238"/>
      <c r="N226" s="238"/>
      <c r="O226" s="238"/>
      <c r="P226" s="238"/>
      <c r="Q226" s="238"/>
      <c r="R226" s="238"/>
      <c r="S226" s="238"/>
      <c r="T226" s="238"/>
    </row>
    <row r="227" spans="1:20" x14ac:dyDescent="0.25">
      <c r="A227" s="227"/>
      <c r="F227" s="238"/>
      <c r="G227" s="238"/>
      <c r="H227" s="238"/>
      <c r="I227" s="238"/>
      <c r="J227" s="238"/>
      <c r="K227" s="238"/>
      <c r="L227" s="238"/>
      <c r="M227" s="238"/>
      <c r="N227" s="238"/>
      <c r="O227" s="238"/>
      <c r="P227" s="238"/>
      <c r="Q227" s="238"/>
      <c r="R227" s="238"/>
      <c r="S227" s="238"/>
      <c r="T227" s="238"/>
    </row>
    <row r="228" spans="1:20" x14ac:dyDescent="0.25">
      <c r="A228" s="227"/>
      <c r="F228" s="238"/>
      <c r="G228" s="238"/>
      <c r="H228" s="238"/>
      <c r="I228" s="238"/>
      <c r="J228" s="238"/>
      <c r="K228" s="238"/>
      <c r="L228" s="238"/>
      <c r="M228" s="238"/>
      <c r="N228" s="238"/>
      <c r="O228" s="238"/>
      <c r="P228" s="238"/>
      <c r="Q228" s="238"/>
      <c r="R228" s="238"/>
      <c r="S228" s="238"/>
      <c r="T228" s="238"/>
    </row>
    <row r="229" spans="1:20" x14ac:dyDescent="0.25">
      <c r="A229" s="227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</row>
    <row r="230" spans="1:20" x14ac:dyDescent="0.25">
      <c r="A230" s="227"/>
      <c r="F230" s="238"/>
      <c r="G230" s="238"/>
      <c r="H230" s="238"/>
      <c r="I230" s="238"/>
      <c r="J230" s="238"/>
      <c r="K230" s="238"/>
      <c r="L230" s="238"/>
      <c r="M230" s="238"/>
      <c r="N230" s="238"/>
      <c r="O230" s="238"/>
      <c r="P230" s="238"/>
      <c r="Q230" s="238"/>
      <c r="R230" s="238"/>
      <c r="S230" s="238"/>
      <c r="T230" s="238"/>
    </row>
    <row r="231" spans="1:20" x14ac:dyDescent="0.25">
      <c r="A231" s="227"/>
      <c r="F231" s="238"/>
      <c r="G231" s="238"/>
      <c r="H231" s="238"/>
      <c r="I231" s="238"/>
      <c r="J231" s="238"/>
      <c r="K231" s="238"/>
      <c r="L231" s="238"/>
      <c r="M231" s="238"/>
      <c r="N231" s="238"/>
      <c r="O231" s="238"/>
      <c r="P231" s="238"/>
      <c r="Q231" s="238"/>
      <c r="R231" s="238"/>
      <c r="S231" s="238"/>
      <c r="T231" s="238"/>
    </row>
    <row r="232" spans="1:20" x14ac:dyDescent="0.25">
      <c r="A232" s="227"/>
      <c r="F232" s="238"/>
      <c r="G232" s="238"/>
      <c r="H232" s="238"/>
      <c r="I232" s="238"/>
      <c r="J232" s="238"/>
      <c r="K232" s="238"/>
      <c r="L232" s="238"/>
      <c r="M232" s="238"/>
      <c r="N232" s="238"/>
      <c r="O232" s="238"/>
      <c r="P232" s="238"/>
      <c r="Q232" s="238"/>
      <c r="R232" s="238"/>
      <c r="S232" s="238"/>
      <c r="T232" s="238"/>
    </row>
    <row r="233" spans="1:20" x14ac:dyDescent="0.25">
      <c r="A233" s="227"/>
      <c r="F233" s="238"/>
      <c r="G233" s="238"/>
      <c r="H233" s="238"/>
      <c r="I233" s="238"/>
      <c r="J233" s="238"/>
      <c r="K233" s="238"/>
      <c r="L233" s="238"/>
      <c r="M233" s="238"/>
      <c r="N233" s="238"/>
      <c r="O233" s="238"/>
      <c r="P233" s="238"/>
      <c r="Q233" s="238"/>
      <c r="R233" s="238"/>
      <c r="S233" s="238"/>
      <c r="T233" s="238"/>
    </row>
    <row r="234" spans="1:20" x14ac:dyDescent="0.25">
      <c r="A234" s="227"/>
      <c r="F234" s="238"/>
      <c r="G234" s="238"/>
      <c r="H234" s="238"/>
      <c r="I234" s="238"/>
      <c r="J234" s="238"/>
      <c r="K234" s="238"/>
      <c r="L234" s="238"/>
      <c r="M234" s="238"/>
      <c r="N234" s="238"/>
      <c r="O234" s="238"/>
      <c r="P234" s="238"/>
      <c r="Q234" s="238"/>
      <c r="R234" s="238"/>
      <c r="S234" s="238"/>
      <c r="T234" s="238"/>
    </row>
    <row r="235" spans="1:20" x14ac:dyDescent="0.25">
      <c r="A235" s="227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</row>
    <row r="236" spans="1:20" x14ac:dyDescent="0.25">
      <c r="A236" s="227"/>
      <c r="F236" s="238"/>
      <c r="G236" s="238"/>
      <c r="H236" s="238"/>
      <c r="I236" s="238"/>
      <c r="J236" s="238"/>
      <c r="K236" s="238"/>
      <c r="L236" s="238"/>
      <c r="M236" s="238"/>
      <c r="N236" s="238"/>
      <c r="O236" s="238"/>
      <c r="P236" s="238"/>
      <c r="Q236" s="238"/>
      <c r="R236" s="238"/>
      <c r="S236" s="238"/>
      <c r="T236" s="238"/>
    </row>
    <row r="237" spans="1:20" x14ac:dyDescent="0.25">
      <c r="A237" s="227"/>
      <c r="F237" s="238"/>
      <c r="G237" s="238"/>
      <c r="H237" s="238"/>
      <c r="I237" s="238"/>
      <c r="J237" s="238"/>
      <c r="K237" s="238"/>
      <c r="L237" s="238"/>
      <c r="M237" s="238"/>
      <c r="N237" s="238"/>
      <c r="O237" s="238"/>
      <c r="P237" s="238"/>
      <c r="Q237" s="238"/>
      <c r="R237" s="238"/>
      <c r="S237" s="238"/>
      <c r="T237" s="238"/>
    </row>
    <row r="238" spans="1:20" x14ac:dyDescent="0.25">
      <c r="A238" s="227"/>
      <c r="F238" s="238"/>
      <c r="G238" s="238"/>
      <c r="H238" s="238"/>
      <c r="I238" s="238"/>
      <c r="J238" s="238"/>
      <c r="K238" s="238"/>
      <c r="L238" s="238"/>
      <c r="M238" s="238"/>
      <c r="N238" s="238"/>
      <c r="O238" s="238"/>
      <c r="P238" s="238"/>
      <c r="Q238" s="238"/>
      <c r="R238" s="238"/>
      <c r="S238" s="238"/>
      <c r="T238" s="238"/>
    </row>
    <row r="239" spans="1:20" x14ac:dyDescent="0.25">
      <c r="A239" s="227"/>
      <c r="F239" s="238"/>
      <c r="G239" s="238"/>
      <c r="H239" s="238"/>
      <c r="I239" s="238"/>
      <c r="J239" s="238"/>
      <c r="K239" s="238"/>
      <c r="L239" s="238"/>
      <c r="M239" s="238"/>
      <c r="N239" s="238"/>
      <c r="O239" s="238"/>
      <c r="P239" s="238"/>
      <c r="Q239" s="238"/>
      <c r="R239" s="238"/>
      <c r="S239" s="238"/>
      <c r="T239" s="238"/>
    </row>
    <row r="240" spans="1:20" x14ac:dyDescent="0.25">
      <c r="A240" s="227"/>
      <c r="F240" s="238"/>
      <c r="G240" s="238"/>
      <c r="H240" s="238"/>
      <c r="I240" s="238"/>
      <c r="J240" s="238"/>
      <c r="K240" s="238"/>
      <c r="L240" s="238"/>
      <c r="M240" s="238"/>
      <c r="N240" s="238"/>
      <c r="O240" s="238"/>
      <c r="P240" s="238"/>
      <c r="Q240" s="238"/>
      <c r="R240" s="238"/>
      <c r="S240" s="238"/>
      <c r="T240" s="238"/>
    </row>
    <row r="241" spans="1:20" x14ac:dyDescent="0.25">
      <c r="A241" s="227"/>
      <c r="F241" s="238"/>
      <c r="G241" s="238"/>
      <c r="H241" s="238"/>
      <c r="I241" s="238"/>
      <c r="J241" s="238"/>
      <c r="K241" s="238"/>
      <c r="L241" s="238"/>
      <c r="M241" s="238"/>
      <c r="N241" s="238"/>
      <c r="O241" s="238"/>
      <c r="P241" s="238"/>
      <c r="Q241" s="238"/>
      <c r="R241" s="238"/>
      <c r="S241" s="238"/>
      <c r="T241" s="238"/>
    </row>
    <row r="242" spans="1:20" x14ac:dyDescent="0.25">
      <c r="A242" s="227"/>
      <c r="F242" s="238"/>
      <c r="G242" s="238"/>
      <c r="H242" s="238"/>
      <c r="I242" s="238"/>
      <c r="J242" s="238"/>
      <c r="K242" s="238"/>
      <c r="L242" s="238"/>
      <c r="M242" s="238"/>
      <c r="N242" s="238"/>
      <c r="O242" s="238"/>
      <c r="P242" s="238"/>
      <c r="Q242" s="238"/>
      <c r="R242" s="238"/>
      <c r="S242" s="238"/>
      <c r="T242" s="238"/>
    </row>
    <row r="243" spans="1:20" x14ac:dyDescent="0.25">
      <c r="A243" s="227"/>
      <c r="F243" s="238"/>
      <c r="G243" s="238"/>
      <c r="H243" s="238"/>
      <c r="I243" s="238"/>
      <c r="J243" s="238"/>
      <c r="K243" s="238"/>
      <c r="L243" s="238"/>
      <c r="M243" s="238"/>
      <c r="N243" s="238"/>
      <c r="O243" s="238"/>
      <c r="P243" s="238"/>
      <c r="Q243" s="238"/>
      <c r="R243" s="238"/>
      <c r="S243" s="238"/>
      <c r="T243" s="238"/>
    </row>
    <row r="244" spans="1:20" x14ac:dyDescent="0.25">
      <c r="A244" s="227"/>
      <c r="F244" s="238"/>
      <c r="G244" s="238"/>
      <c r="H244" s="238"/>
      <c r="I244" s="238"/>
      <c r="J244" s="238"/>
      <c r="K244" s="238"/>
      <c r="L244" s="238"/>
      <c r="M244" s="238"/>
      <c r="N244" s="238"/>
      <c r="O244" s="238"/>
      <c r="P244" s="238"/>
      <c r="Q244" s="238"/>
      <c r="R244" s="238"/>
      <c r="S244" s="238"/>
      <c r="T244" s="238"/>
    </row>
    <row r="245" spans="1:20" x14ac:dyDescent="0.25">
      <c r="A245" s="227"/>
      <c r="F245" s="238"/>
      <c r="G245" s="238"/>
      <c r="H245" s="238"/>
      <c r="I245" s="238"/>
      <c r="J245" s="238"/>
      <c r="K245" s="238"/>
      <c r="L245" s="238"/>
      <c r="M245" s="238"/>
      <c r="N245" s="238"/>
      <c r="O245" s="238"/>
      <c r="P245" s="238"/>
      <c r="Q245" s="238"/>
      <c r="R245" s="238"/>
      <c r="S245" s="238"/>
      <c r="T245" s="238"/>
    </row>
    <row r="246" spans="1:20" x14ac:dyDescent="0.25">
      <c r="A246" s="227"/>
      <c r="F246" s="238"/>
      <c r="G246" s="238"/>
      <c r="H246" s="238"/>
      <c r="I246" s="238"/>
      <c r="J246" s="238"/>
      <c r="K246" s="238"/>
      <c r="L246" s="238"/>
      <c r="M246" s="238"/>
      <c r="N246" s="238"/>
      <c r="O246" s="238"/>
      <c r="P246" s="238"/>
      <c r="Q246" s="238"/>
      <c r="R246" s="238"/>
      <c r="S246" s="238"/>
      <c r="T246" s="238"/>
    </row>
    <row r="247" spans="1:20" x14ac:dyDescent="0.25">
      <c r="A247" s="227"/>
      <c r="F247" s="238"/>
      <c r="G247" s="238"/>
      <c r="H247" s="238"/>
      <c r="I247" s="238"/>
      <c r="J247" s="238"/>
      <c r="K247" s="238"/>
      <c r="L247" s="238"/>
      <c r="M247" s="238"/>
      <c r="N247" s="238"/>
      <c r="O247" s="238"/>
      <c r="P247" s="238"/>
      <c r="Q247" s="238"/>
      <c r="R247" s="238"/>
      <c r="S247" s="238"/>
      <c r="T247" s="238"/>
    </row>
    <row r="248" spans="1:20" x14ac:dyDescent="0.25">
      <c r="A248" s="227"/>
      <c r="F248" s="238"/>
      <c r="G248" s="238"/>
      <c r="H248" s="238"/>
      <c r="I248" s="238"/>
      <c r="J248" s="238"/>
      <c r="K248" s="238"/>
      <c r="L248" s="238"/>
      <c r="M248" s="238"/>
      <c r="N248" s="238"/>
      <c r="O248" s="238"/>
      <c r="P248" s="238"/>
      <c r="Q248" s="238"/>
      <c r="R248" s="238"/>
      <c r="S248" s="238"/>
      <c r="T248" s="238"/>
    </row>
    <row r="249" spans="1:20" x14ac:dyDescent="0.25">
      <c r="A249" s="227"/>
      <c r="F249" s="238"/>
      <c r="G249" s="238"/>
      <c r="H249" s="238"/>
      <c r="I249" s="238"/>
      <c r="J249" s="238"/>
      <c r="K249" s="238"/>
      <c r="L249" s="238"/>
      <c r="M249" s="238"/>
      <c r="N249" s="238"/>
      <c r="O249" s="238"/>
      <c r="P249" s="238"/>
      <c r="Q249" s="238"/>
      <c r="R249" s="238"/>
      <c r="S249" s="238"/>
      <c r="T249" s="238"/>
    </row>
    <row r="250" spans="1:20" x14ac:dyDescent="0.25">
      <c r="A250" s="227"/>
      <c r="F250" s="238"/>
      <c r="G250" s="238"/>
      <c r="H250" s="238"/>
      <c r="I250" s="238"/>
      <c r="J250" s="238"/>
      <c r="K250" s="238"/>
      <c r="L250" s="238"/>
      <c r="M250" s="238"/>
      <c r="N250" s="238"/>
      <c r="O250" s="238"/>
      <c r="P250" s="238"/>
      <c r="Q250" s="238"/>
      <c r="R250" s="238"/>
      <c r="S250" s="238"/>
      <c r="T250" s="238"/>
    </row>
    <row r="251" spans="1:20" x14ac:dyDescent="0.25">
      <c r="A251" s="227"/>
      <c r="F251" s="238"/>
      <c r="G251" s="238"/>
      <c r="H251" s="238"/>
      <c r="I251" s="238"/>
      <c r="J251" s="238"/>
      <c r="K251" s="238"/>
      <c r="L251" s="238"/>
      <c r="M251" s="238"/>
      <c r="N251" s="238"/>
      <c r="O251" s="238"/>
      <c r="P251" s="238"/>
      <c r="Q251" s="238"/>
      <c r="R251" s="238"/>
      <c r="S251" s="238"/>
      <c r="T251" s="238"/>
    </row>
    <row r="252" spans="1:20" x14ac:dyDescent="0.25">
      <c r="A252" s="227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238"/>
      <c r="T252" s="238"/>
    </row>
    <row r="253" spans="1:20" x14ac:dyDescent="0.25">
      <c r="A253" s="227"/>
      <c r="F253" s="238"/>
      <c r="G253" s="238"/>
      <c r="H253" s="238"/>
      <c r="I253" s="238"/>
      <c r="J253" s="238"/>
      <c r="K253" s="238"/>
      <c r="L253" s="238"/>
      <c r="M253" s="238"/>
      <c r="N253" s="238"/>
      <c r="O253" s="238"/>
      <c r="P253" s="238"/>
      <c r="Q253" s="238"/>
      <c r="R253" s="238"/>
      <c r="S253" s="238"/>
      <c r="T253" s="238"/>
    </row>
    <row r="254" spans="1:20" x14ac:dyDescent="0.25">
      <c r="A254" s="227"/>
      <c r="F254" s="238"/>
      <c r="G254" s="238"/>
      <c r="H254" s="238"/>
      <c r="I254" s="238"/>
      <c r="J254" s="238"/>
      <c r="K254" s="238"/>
      <c r="L254" s="238"/>
      <c r="M254" s="238"/>
      <c r="N254" s="238"/>
      <c r="O254" s="238"/>
      <c r="P254" s="238"/>
      <c r="Q254" s="238"/>
      <c r="R254" s="238"/>
      <c r="S254" s="238"/>
      <c r="T254" s="238"/>
    </row>
    <row r="255" spans="1:20" x14ac:dyDescent="0.25">
      <c r="A255" s="227"/>
      <c r="F255" s="238"/>
      <c r="G255" s="238"/>
      <c r="H255" s="238"/>
      <c r="I255" s="238"/>
      <c r="J255" s="238"/>
      <c r="K255" s="238"/>
      <c r="L255" s="238"/>
      <c r="M255" s="238"/>
      <c r="N255" s="238"/>
      <c r="O255" s="238"/>
      <c r="P255" s="238"/>
      <c r="Q255" s="238"/>
      <c r="R255" s="238"/>
      <c r="S255" s="238"/>
      <c r="T255" s="238"/>
    </row>
    <row r="256" spans="1:20" x14ac:dyDescent="0.25"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238"/>
      <c r="T256" s="238"/>
    </row>
    <row r="257" spans="6:20" x14ac:dyDescent="0.25">
      <c r="F257" s="238"/>
      <c r="G257" s="238"/>
      <c r="H257" s="238"/>
      <c r="I257" s="238"/>
      <c r="J257" s="238"/>
      <c r="K257" s="238"/>
      <c r="L257" s="238"/>
      <c r="M257" s="238"/>
      <c r="N257" s="238"/>
      <c r="O257" s="238"/>
      <c r="P257" s="238"/>
      <c r="Q257" s="238"/>
      <c r="R257" s="238"/>
      <c r="S257" s="238"/>
      <c r="T257" s="238"/>
    </row>
    <row r="258" spans="6:20" x14ac:dyDescent="0.25">
      <c r="F258" s="238"/>
      <c r="G258" s="238"/>
      <c r="H258" s="238"/>
      <c r="I258" s="238"/>
      <c r="J258" s="238"/>
      <c r="K258" s="238"/>
      <c r="L258" s="238"/>
      <c r="M258" s="238"/>
      <c r="N258" s="238"/>
      <c r="O258" s="238"/>
      <c r="P258" s="238"/>
      <c r="Q258" s="238"/>
      <c r="R258" s="238"/>
      <c r="S258" s="238"/>
      <c r="T258" s="238"/>
    </row>
    <row r="259" spans="6:20" x14ac:dyDescent="0.25">
      <c r="F259" s="238"/>
      <c r="G259" s="238"/>
      <c r="H259" s="238"/>
      <c r="I259" s="238"/>
      <c r="J259" s="238"/>
      <c r="K259" s="238"/>
      <c r="L259" s="238"/>
      <c r="M259" s="238"/>
      <c r="N259" s="238"/>
      <c r="O259" s="238"/>
      <c r="P259" s="238"/>
      <c r="Q259" s="238"/>
      <c r="R259" s="238"/>
      <c r="S259" s="238"/>
      <c r="T259" s="238"/>
    </row>
    <row r="260" spans="6:20" x14ac:dyDescent="0.25">
      <c r="F260" s="238"/>
      <c r="G260" s="238"/>
      <c r="H260" s="238"/>
      <c r="I260" s="238"/>
      <c r="J260" s="238"/>
      <c r="K260" s="238"/>
      <c r="L260" s="238"/>
      <c r="M260" s="238"/>
      <c r="N260" s="238"/>
      <c r="O260" s="238"/>
      <c r="P260" s="238"/>
      <c r="Q260" s="238"/>
      <c r="R260" s="238"/>
      <c r="S260" s="238"/>
      <c r="T260" s="238"/>
    </row>
    <row r="261" spans="6:20" x14ac:dyDescent="0.25">
      <c r="F261" s="238"/>
      <c r="G261" s="238"/>
      <c r="H261" s="238"/>
      <c r="I261" s="238"/>
      <c r="J261" s="238"/>
      <c r="K261" s="238"/>
      <c r="L261" s="238"/>
      <c r="M261" s="238"/>
      <c r="N261" s="238"/>
      <c r="O261" s="238"/>
      <c r="P261" s="238"/>
      <c r="Q261" s="238"/>
      <c r="R261" s="238"/>
      <c r="S261" s="238"/>
      <c r="T261" s="238"/>
    </row>
    <row r="262" spans="6:20" x14ac:dyDescent="0.25">
      <c r="F262" s="238"/>
      <c r="G262" s="238"/>
      <c r="H262" s="238"/>
      <c r="I262" s="238"/>
      <c r="J262" s="238"/>
      <c r="K262" s="238"/>
      <c r="L262" s="238"/>
      <c r="M262" s="238"/>
      <c r="N262" s="238"/>
      <c r="O262" s="238"/>
      <c r="P262" s="238"/>
      <c r="Q262" s="238"/>
      <c r="R262" s="238"/>
      <c r="S262" s="238"/>
      <c r="T262" s="238"/>
    </row>
    <row r="263" spans="6:20" x14ac:dyDescent="0.25">
      <c r="F263" s="238"/>
      <c r="G263" s="238"/>
      <c r="H263" s="238"/>
      <c r="I263" s="238"/>
      <c r="J263" s="238"/>
      <c r="K263" s="238"/>
      <c r="L263" s="238"/>
      <c r="M263" s="238"/>
      <c r="N263" s="238"/>
      <c r="O263" s="238"/>
      <c r="P263" s="238"/>
      <c r="Q263" s="238"/>
      <c r="R263" s="238"/>
      <c r="S263" s="238"/>
      <c r="T263" s="238"/>
    </row>
    <row r="264" spans="6:20" x14ac:dyDescent="0.25">
      <c r="F264" s="238"/>
      <c r="G264" s="238"/>
      <c r="H264" s="238"/>
      <c r="I264" s="238"/>
      <c r="J264" s="238"/>
      <c r="K264" s="238"/>
      <c r="L264" s="238"/>
      <c r="M264" s="238"/>
      <c r="N264" s="238"/>
      <c r="O264" s="238"/>
      <c r="P264" s="238"/>
      <c r="Q264" s="238"/>
      <c r="R264" s="238"/>
      <c r="S264" s="238"/>
      <c r="T264" s="238"/>
    </row>
    <row r="265" spans="6:20" x14ac:dyDescent="0.25">
      <c r="F265" s="238"/>
      <c r="G265" s="238"/>
      <c r="H265" s="238"/>
      <c r="I265" s="238"/>
      <c r="J265" s="238"/>
      <c r="K265" s="238"/>
      <c r="L265" s="238"/>
      <c r="M265" s="238"/>
      <c r="N265" s="238"/>
      <c r="O265" s="238"/>
      <c r="P265" s="238"/>
      <c r="Q265" s="238"/>
      <c r="R265" s="238"/>
      <c r="S265" s="238"/>
      <c r="T265" s="238"/>
    </row>
    <row r="266" spans="6:20" x14ac:dyDescent="0.25">
      <c r="F266" s="238"/>
      <c r="G266" s="238"/>
      <c r="H266" s="238"/>
      <c r="I266" s="238"/>
      <c r="J266" s="238"/>
      <c r="K266" s="238"/>
      <c r="L266" s="238"/>
      <c r="M266" s="238"/>
      <c r="N266" s="238"/>
      <c r="O266" s="238"/>
      <c r="P266" s="238"/>
      <c r="Q266" s="238"/>
      <c r="R266" s="238"/>
      <c r="S266" s="238"/>
      <c r="T266" s="238"/>
    </row>
    <row r="267" spans="6:20" x14ac:dyDescent="0.25">
      <c r="F267" s="238"/>
      <c r="G267" s="238"/>
      <c r="H267" s="238"/>
      <c r="I267" s="238"/>
      <c r="J267" s="238"/>
      <c r="K267" s="238"/>
      <c r="L267" s="238"/>
      <c r="M267" s="238"/>
      <c r="N267" s="238"/>
      <c r="O267" s="238"/>
      <c r="P267" s="238"/>
      <c r="Q267" s="238"/>
      <c r="R267" s="238"/>
      <c r="S267" s="238"/>
      <c r="T267" s="238"/>
    </row>
    <row r="268" spans="6:20" x14ac:dyDescent="0.25">
      <c r="F268" s="238"/>
      <c r="G268" s="238"/>
      <c r="H268" s="238"/>
      <c r="I268" s="238"/>
      <c r="J268" s="238"/>
      <c r="K268" s="238"/>
      <c r="L268" s="238"/>
      <c r="M268" s="238"/>
      <c r="N268" s="238"/>
      <c r="O268" s="238"/>
      <c r="P268" s="238"/>
      <c r="Q268" s="238"/>
      <c r="R268" s="238"/>
      <c r="S268" s="238"/>
      <c r="T268" s="238"/>
    </row>
    <row r="269" spans="6:20" x14ac:dyDescent="0.25">
      <c r="F269" s="238"/>
      <c r="G269" s="238"/>
      <c r="H269" s="238"/>
      <c r="I269" s="238"/>
      <c r="J269" s="238"/>
      <c r="K269" s="238"/>
      <c r="L269" s="238"/>
      <c r="M269" s="238"/>
      <c r="N269" s="238"/>
      <c r="O269" s="238"/>
      <c r="P269" s="238"/>
      <c r="Q269" s="238"/>
      <c r="R269" s="238"/>
      <c r="S269" s="238"/>
      <c r="T269" s="238"/>
    </row>
    <row r="270" spans="6:20" x14ac:dyDescent="0.25">
      <c r="F270" s="238"/>
      <c r="G270" s="238"/>
      <c r="H270" s="238"/>
      <c r="I270" s="238"/>
      <c r="J270" s="238"/>
      <c r="K270" s="238"/>
      <c r="L270" s="238"/>
      <c r="M270" s="238"/>
      <c r="N270" s="238"/>
      <c r="O270" s="238"/>
      <c r="P270" s="238"/>
      <c r="Q270" s="238"/>
      <c r="R270" s="238"/>
      <c r="S270" s="238"/>
      <c r="T270" s="238"/>
    </row>
    <row r="271" spans="6:20" x14ac:dyDescent="0.25">
      <c r="F271" s="238"/>
      <c r="G271" s="238"/>
      <c r="H271" s="238"/>
      <c r="I271" s="238"/>
      <c r="J271" s="238"/>
      <c r="K271" s="238"/>
      <c r="L271" s="238"/>
      <c r="M271" s="238"/>
      <c r="N271" s="238"/>
      <c r="O271" s="238"/>
      <c r="P271" s="238"/>
      <c r="Q271" s="238"/>
      <c r="R271" s="238"/>
      <c r="S271" s="238"/>
      <c r="T271" s="238"/>
    </row>
    <row r="272" spans="6:20" x14ac:dyDescent="0.25">
      <c r="F272" s="238"/>
      <c r="G272" s="238"/>
      <c r="H272" s="238"/>
      <c r="I272" s="238"/>
      <c r="J272" s="238"/>
      <c r="K272" s="238"/>
      <c r="L272" s="238"/>
      <c r="M272" s="238"/>
      <c r="N272" s="238"/>
      <c r="O272" s="238"/>
      <c r="P272" s="238"/>
      <c r="Q272" s="238"/>
      <c r="R272" s="238"/>
      <c r="S272" s="238"/>
      <c r="T272" s="238"/>
    </row>
    <row r="273" spans="6:20" x14ac:dyDescent="0.25">
      <c r="F273" s="238"/>
      <c r="G273" s="238"/>
      <c r="H273" s="238"/>
      <c r="I273" s="238"/>
      <c r="J273" s="238"/>
      <c r="K273" s="238"/>
      <c r="L273" s="238"/>
      <c r="M273" s="238"/>
      <c r="N273" s="238"/>
      <c r="O273" s="238"/>
      <c r="P273" s="238"/>
      <c r="Q273" s="238"/>
      <c r="R273" s="238"/>
      <c r="S273" s="238"/>
      <c r="T273" s="238"/>
    </row>
    <row r="274" spans="6:20" x14ac:dyDescent="0.25">
      <c r="F274" s="238"/>
      <c r="G274" s="238"/>
      <c r="H274" s="238"/>
      <c r="I274" s="238"/>
      <c r="J274" s="238"/>
      <c r="K274" s="238"/>
      <c r="L274" s="238"/>
      <c r="M274" s="238"/>
      <c r="N274" s="238"/>
      <c r="O274" s="238"/>
      <c r="P274" s="238"/>
      <c r="Q274" s="238"/>
      <c r="R274" s="238"/>
      <c r="S274" s="238"/>
      <c r="T274" s="238"/>
    </row>
    <row r="275" spans="6:20" x14ac:dyDescent="0.25">
      <c r="F275" s="238"/>
      <c r="G275" s="238"/>
      <c r="H275" s="238"/>
      <c r="I275" s="238"/>
      <c r="J275" s="238"/>
      <c r="K275" s="238"/>
      <c r="L275" s="238"/>
      <c r="M275" s="238"/>
      <c r="N275" s="238"/>
      <c r="O275" s="238"/>
      <c r="P275" s="238"/>
      <c r="Q275" s="238"/>
      <c r="R275" s="238"/>
      <c r="S275" s="238"/>
      <c r="T275" s="238"/>
    </row>
    <row r="276" spans="6:20" x14ac:dyDescent="0.25">
      <c r="F276" s="238"/>
      <c r="G276" s="238"/>
      <c r="H276" s="238"/>
      <c r="I276" s="238"/>
      <c r="J276" s="238"/>
      <c r="K276" s="238"/>
      <c r="L276" s="238"/>
      <c r="M276" s="238"/>
      <c r="N276" s="238"/>
      <c r="O276" s="238"/>
      <c r="P276" s="238"/>
      <c r="Q276" s="238"/>
      <c r="R276" s="238"/>
      <c r="S276" s="238"/>
      <c r="T276" s="238"/>
    </row>
    <row r="277" spans="6:20" x14ac:dyDescent="0.25">
      <c r="F277" s="238"/>
      <c r="G277" s="238"/>
      <c r="H277" s="238"/>
      <c r="I277" s="238"/>
      <c r="J277" s="238"/>
      <c r="K277" s="238"/>
      <c r="L277" s="238"/>
      <c r="M277" s="238"/>
      <c r="N277" s="238"/>
      <c r="O277" s="238"/>
      <c r="P277" s="238"/>
      <c r="Q277" s="238"/>
      <c r="R277" s="238"/>
      <c r="S277" s="238"/>
      <c r="T277" s="238"/>
    </row>
    <row r="278" spans="6:20" x14ac:dyDescent="0.25">
      <c r="F278" s="238"/>
      <c r="G278" s="238"/>
      <c r="H278" s="238"/>
      <c r="I278" s="238"/>
      <c r="J278" s="238"/>
      <c r="K278" s="238"/>
      <c r="L278" s="238"/>
      <c r="M278" s="238"/>
      <c r="N278" s="238"/>
      <c r="O278" s="238"/>
      <c r="P278" s="238"/>
      <c r="Q278" s="238"/>
      <c r="R278" s="238"/>
      <c r="S278" s="238"/>
      <c r="T278" s="238"/>
    </row>
    <row r="279" spans="6:20" x14ac:dyDescent="0.25">
      <c r="F279" s="238"/>
      <c r="G279" s="238"/>
      <c r="H279" s="238"/>
      <c r="I279" s="238"/>
      <c r="J279" s="238"/>
      <c r="K279" s="238"/>
      <c r="L279" s="238"/>
      <c r="M279" s="238"/>
      <c r="N279" s="238"/>
      <c r="O279" s="238"/>
      <c r="P279" s="238"/>
      <c r="Q279" s="238"/>
      <c r="R279" s="238"/>
      <c r="S279" s="238"/>
      <c r="T279" s="238"/>
    </row>
    <row r="280" spans="6:20" x14ac:dyDescent="0.25">
      <c r="F280" s="238"/>
      <c r="G280" s="238"/>
      <c r="H280" s="238"/>
      <c r="I280" s="238"/>
      <c r="J280" s="238"/>
      <c r="K280" s="238"/>
      <c r="L280" s="238"/>
      <c r="M280" s="238"/>
      <c r="N280" s="238"/>
      <c r="O280" s="238"/>
      <c r="P280" s="238"/>
      <c r="Q280" s="238"/>
      <c r="R280" s="238"/>
      <c r="S280" s="238"/>
      <c r="T280" s="238"/>
    </row>
    <row r="281" spans="6:20" x14ac:dyDescent="0.25">
      <c r="F281" s="238"/>
      <c r="G281" s="238"/>
      <c r="H281" s="238"/>
      <c r="I281" s="238"/>
      <c r="J281" s="238"/>
      <c r="K281" s="238"/>
      <c r="L281" s="238"/>
      <c r="M281" s="238"/>
      <c r="N281" s="238"/>
      <c r="O281" s="238"/>
      <c r="P281" s="238"/>
      <c r="Q281" s="238"/>
      <c r="R281" s="238"/>
      <c r="S281" s="238"/>
      <c r="T281" s="238"/>
    </row>
    <row r="282" spans="6:20" x14ac:dyDescent="0.25">
      <c r="F282" s="238"/>
      <c r="G282" s="238"/>
      <c r="H282" s="238"/>
      <c r="I282" s="238"/>
      <c r="J282" s="238"/>
      <c r="K282" s="238"/>
      <c r="L282" s="238"/>
      <c r="M282" s="238"/>
      <c r="N282" s="238"/>
      <c r="O282" s="238"/>
      <c r="P282" s="238"/>
      <c r="Q282" s="238"/>
      <c r="R282" s="238"/>
      <c r="S282" s="238"/>
      <c r="T282" s="238"/>
    </row>
    <row r="283" spans="6:20" x14ac:dyDescent="0.25">
      <c r="F283" s="238"/>
      <c r="G283" s="238"/>
      <c r="H283" s="238"/>
      <c r="I283" s="238"/>
      <c r="J283" s="238"/>
      <c r="K283" s="238"/>
      <c r="L283" s="238"/>
      <c r="M283" s="238"/>
      <c r="N283" s="238"/>
      <c r="O283" s="238"/>
      <c r="P283" s="238"/>
      <c r="Q283" s="238"/>
      <c r="R283" s="238"/>
      <c r="S283" s="238"/>
      <c r="T283" s="238"/>
    </row>
    <row r="284" spans="6:20" x14ac:dyDescent="0.25">
      <c r="F284" s="238"/>
      <c r="G284" s="238"/>
      <c r="H284" s="238"/>
      <c r="I284" s="238"/>
      <c r="J284" s="238"/>
      <c r="K284" s="238"/>
      <c r="L284" s="238"/>
      <c r="M284" s="238"/>
      <c r="N284" s="238"/>
      <c r="O284" s="238"/>
      <c r="P284" s="238"/>
      <c r="Q284" s="238"/>
      <c r="R284" s="238"/>
      <c r="S284" s="238"/>
      <c r="T284" s="238"/>
    </row>
    <row r="285" spans="6:20" x14ac:dyDescent="0.25">
      <c r="F285" s="238"/>
      <c r="G285" s="238"/>
      <c r="H285" s="238"/>
      <c r="I285" s="238"/>
      <c r="J285" s="238"/>
      <c r="K285" s="238"/>
      <c r="L285" s="238"/>
      <c r="M285" s="238"/>
      <c r="N285" s="238"/>
      <c r="O285" s="238"/>
      <c r="P285" s="238"/>
      <c r="Q285" s="238"/>
      <c r="R285" s="238"/>
      <c r="S285" s="238"/>
      <c r="T285" s="238"/>
    </row>
    <row r="286" spans="6:20" x14ac:dyDescent="0.25">
      <c r="F286" s="238"/>
      <c r="G286" s="238"/>
      <c r="H286" s="238"/>
      <c r="I286" s="238"/>
      <c r="J286" s="238"/>
      <c r="K286" s="238"/>
      <c r="L286" s="238"/>
      <c r="M286" s="238"/>
      <c r="N286" s="238"/>
      <c r="O286" s="238"/>
      <c r="P286" s="238"/>
      <c r="Q286" s="238"/>
      <c r="R286" s="238"/>
      <c r="S286" s="238"/>
      <c r="T286" s="238"/>
    </row>
    <row r="287" spans="6:20" x14ac:dyDescent="0.25">
      <c r="F287" s="238"/>
      <c r="G287" s="238"/>
      <c r="H287" s="238"/>
      <c r="I287" s="238"/>
      <c r="J287" s="238"/>
      <c r="K287" s="238"/>
      <c r="L287" s="238"/>
      <c r="M287" s="238"/>
      <c r="N287" s="238"/>
      <c r="O287" s="238"/>
      <c r="P287" s="238"/>
      <c r="Q287" s="238"/>
      <c r="R287" s="238"/>
      <c r="S287" s="238"/>
      <c r="T287" s="238"/>
    </row>
    <row r="288" spans="6:20" x14ac:dyDescent="0.25">
      <c r="F288" s="238"/>
      <c r="G288" s="238"/>
      <c r="H288" s="238"/>
      <c r="I288" s="238"/>
      <c r="J288" s="238"/>
      <c r="K288" s="238"/>
      <c r="L288" s="238"/>
      <c r="M288" s="238"/>
      <c r="N288" s="238"/>
      <c r="O288" s="238"/>
      <c r="P288" s="238"/>
      <c r="Q288" s="238"/>
      <c r="R288" s="238"/>
      <c r="S288" s="238"/>
      <c r="T288" s="238"/>
    </row>
    <row r="289" spans="6:20" x14ac:dyDescent="0.25">
      <c r="F289" s="238"/>
      <c r="G289" s="238"/>
      <c r="H289" s="238"/>
      <c r="I289" s="238"/>
      <c r="J289" s="238"/>
      <c r="K289" s="238"/>
      <c r="L289" s="238"/>
      <c r="M289" s="238"/>
      <c r="N289" s="238"/>
      <c r="O289" s="238"/>
      <c r="P289" s="238"/>
      <c r="Q289" s="238"/>
      <c r="R289" s="238"/>
      <c r="S289" s="238"/>
      <c r="T289" s="238"/>
    </row>
    <row r="290" spans="6:20" x14ac:dyDescent="0.25">
      <c r="F290" s="238"/>
      <c r="G290" s="238"/>
      <c r="H290" s="238"/>
      <c r="I290" s="238"/>
      <c r="J290" s="238"/>
      <c r="K290" s="238"/>
      <c r="L290" s="238"/>
      <c r="M290" s="238"/>
      <c r="N290" s="238"/>
      <c r="O290" s="238"/>
      <c r="P290" s="238"/>
      <c r="Q290" s="238"/>
      <c r="R290" s="238"/>
      <c r="S290" s="238"/>
      <c r="T290" s="238"/>
    </row>
    <row r="291" spans="6:20" x14ac:dyDescent="0.25">
      <c r="F291" s="238"/>
      <c r="G291" s="238"/>
      <c r="H291" s="238"/>
      <c r="I291" s="238"/>
      <c r="J291" s="238"/>
      <c r="K291" s="238"/>
      <c r="L291" s="238"/>
      <c r="M291" s="238"/>
      <c r="N291" s="238"/>
      <c r="O291" s="238"/>
      <c r="P291" s="238"/>
      <c r="Q291" s="238"/>
      <c r="R291" s="238"/>
      <c r="S291" s="238"/>
      <c r="T291" s="238"/>
    </row>
    <row r="292" spans="6:20" x14ac:dyDescent="0.25">
      <c r="F292" s="238"/>
      <c r="G292" s="238"/>
      <c r="H292" s="238"/>
      <c r="I292" s="238"/>
      <c r="J292" s="238"/>
      <c r="K292" s="238"/>
      <c r="L292" s="238"/>
      <c r="M292" s="238"/>
      <c r="N292" s="238"/>
      <c r="O292" s="238"/>
      <c r="P292" s="238"/>
      <c r="Q292" s="238"/>
      <c r="R292" s="238"/>
      <c r="S292" s="238"/>
      <c r="T292" s="238"/>
    </row>
    <row r="293" spans="6:20" x14ac:dyDescent="0.25">
      <c r="F293" s="238"/>
      <c r="G293" s="238"/>
      <c r="H293" s="238"/>
      <c r="I293" s="238"/>
      <c r="J293" s="238"/>
      <c r="K293" s="238"/>
      <c r="L293" s="238"/>
      <c r="M293" s="238"/>
      <c r="N293" s="238"/>
      <c r="O293" s="238"/>
      <c r="P293" s="238"/>
      <c r="Q293" s="238"/>
      <c r="R293" s="238"/>
      <c r="S293" s="238"/>
      <c r="T293" s="238"/>
    </row>
    <row r="294" spans="6:20" x14ac:dyDescent="0.25">
      <c r="F294" s="238"/>
      <c r="G294" s="238"/>
      <c r="H294" s="238"/>
      <c r="I294" s="238"/>
      <c r="J294" s="238"/>
      <c r="K294" s="238"/>
      <c r="L294" s="238"/>
      <c r="M294" s="238"/>
      <c r="N294" s="238"/>
      <c r="O294" s="238"/>
      <c r="P294" s="238"/>
      <c r="Q294" s="238"/>
      <c r="R294" s="238"/>
      <c r="S294" s="238"/>
      <c r="T294" s="238"/>
    </row>
    <row r="295" spans="6:20" x14ac:dyDescent="0.25">
      <c r="F295" s="238"/>
      <c r="G295" s="238"/>
      <c r="H295" s="238"/>
      <c r="I295" s="238"/>
      <c r="J295" s="238"/>
      <c r="K295" s="238"/>
      <c r="L295" s="238"/>
      <c r="M295" s="238"/>
      <c r="N295" s="238"/>
      <c r="O295" s="238"/>
      <c r="P295" s="238"/>
      <c r="Q295" s="238"/>
      <c r="R295" s="238"/>
      <c r="S295" s="238"/>
      <c r="T295" s="238"/>
    </row>
    <row r="296" spans="6:20" x14ac:dyDescent="0.25">
      <c r="F296" s="238"/>
      <c r="G296" s="238"/>
      <c r="H296" s="238"/>
      <c r="I296" s="238"/>
      <c r="J296" s="238"/>
      <c r="K296" s="238"/>
      <c r="L296" s="238"/>
      <c r="M296" s="238"/>
      <c r="N296" s="238"/>
      <c r="O296" s="238"/>
      <c r="P296" s="238"/>
      <c r="Q296" s="238"/>
      <c r="R296" s="238"/>
      <c r="S296" s="238"/>
      <c r="T296" s="238"/>
    </row>
    <row r="297" spans="6:20" x14ac:dyDescent="0.25">
      <c r="F297" s="238"/>
      <c r="G297" s="238"/>
      <c r="H297" s="238"/>
      <c r="I297" s="238"/>
      <c r="J297" s="238"/>
      <c r="K297" s="238"/>
      <c r="L297" s="238"/>
      <c r="M297" s="238"/>
      <c r="N297" s="238"/>
      <c r="O297" s="238"/>
      <c r="P297" s="238"/>
      <c r="Q297" s="238"/>
      <c r="R297" s="238"/>
      <c r="S297" s="238"/>
      <c r="T297" s="238"/>
    </row>
    <row r="298" spans="6:20" x14ac:dyDescent="0.25">
      <c r="F298" s="238"/>
      <c r="G298" s="238"/>
      <c r="H298" s="238"/>
      <c r="I298" s="238"/>
      <c r="J298" s="238"/>
      <c r="K298" s="238"/>
      <c r="L298" s="238"/>
      <c r="M298" s="238"/>
      <c r="N298" s="238"/>
      <c r="O298" s="238"/>
      <c r="P298" s="238"/>
      <c r="Q298" s="238"/>
      <c r="R298" s="238"/>
      <c r="S298" s="238"/>
      <c r="T298" s="238"/>
    </row>
    <row r="299" spans="6:20" x14ac:dyDescent="0.25">
      <c r="F299" s="238"/>
      <c r="G299" s="238"/>
      <c r="H299" s="238"/>
      <c r="I299" s="238"/>
      <c r="J299" s="238"/>
      <c r="K299" s="238"/>
      <c r="L299" s="238"/>
      <c r="M299" s="238"/>
      <c r="N299" s="238"/>
      <c r="O299" s="238"/>
      <c r="P299" s="238"/>
      <c r="Q299" s="238"/>
      <c r="R299" s="238"/>
      <c r="S299" s="238"/>
      <c r="T299" s="238"/>
    </row>
    <row r="300" spans="6:20" x14ac:dyDescent="0.25">
      <c r="F300" s="238"/>
      <c r="G300" s="238"/>
      <c r="H300" s="238"/>
      <c r="I300" s="238"/>
      <c r="J300" s="238"/>
      <c r="K300" s="238"/>
      <c r="L300" s="238"/>
      <c r="M300" s="238"/>
      <c r="N300" s="238"/>
      <c r="O300" s="238"/>
      <c r="P300" s="238"/>
      <c r="Q300" s="238"/>
      <c r="R300" s="238"/>
      <c r="S300" s="238"/>
      <c r="T300" s="238"/>
    </row>
    <row r="301" spans="6:20" x14ac:dyDescent="0.25">
      <c r="F301" s="238"/>
      <c r="G301" s="238"/>
      <c r="H301" s="238"/>
      <c r="I301" s="238"/>
      <c r="J301" s="238"/>
      <c r="K301" s="238"/>
      <c r="L301" s="238"/>
      <c r="M301" s="238"/>
      <c r="N301" s="238"/>
      <c r="O301" s="238"/>
      <c r="P301" s="238"/>
      <c r="Q301" s="238"/>
      <c r="R301" s="238"/>
      <c r="S301" s="238"/>
      <c r="T301" s="238"/>
    </row>
    <row r="302" spans="6:20" x14ac:dyDescent="0.25">
      <c r="F302" s="238"/>
      <c r="G302" s="238"/>
      <c r="H302" s="238"/>
      <c r="I302" s="238"/>
      <c r="J302" s="238"/>
      <c r="K302" s="238"/>
      <c r="L302" s="238"/>
      <c r="M302" s="238"/>
      <c r="N302" s="238"/>
      <c r="O302" s="238"/>
      <c r="P302" s="238"/>
      <c r="Q302" s="238"/>
      <c r="R302" s="238"/>
      <c r="S302" s="238"/>
      <c r="T302" s="238"/>
    </row>
    <row r="303" spans="6:20" x14ac:dyDescent="0.25">
      <c r="F303" s="238"/>
      <c r="G303" s="238"/>
      <c r="H303" s="238"/>
      <c r="I303" s="238"/>
      <c r="J303" s="238"/>
      <c r="K303" s="238"/>
      <c r="L303" s="238"/>
      <c r="M303" s="238"/>
      <c r="N303" s="238"/>
      <c r="O303" s="238"/>
      <c r="P303" s="238"/>
      <c r="Q303" s="238"/>
      <c r="R303" s="238"/>
      <c r="S303" s="238"/>
      <c r="T303" s="238"/>
    </row>
    <row r="304" spans="6:20" x14ac:dyDescent="0.25">
      <c r="F304" s="238"/>
      <c r="G304" s="238"/>
      <c r="H304" s="238"/>
      <c r="I304" s="238"/>
      <c r="J304" s="238"/>
      <c r="K304" s="238"/>
      <c r="L304" s="238"/>
      <c r="M304" s="238"/>
      <c r="N304" s="238"/>
      <c r="O304" s="238"/>
      <c r="P304" s="238"/>
      <c r="Q304" s="238"/>
      <c r="R304" s="238"/>
      <c r="S304" s="238"/>
      <c r="T304" s="238"/>
    </row>
    <row r="305" spans="6:20" x14ac:dyDescent="0.25">
      <c r="F305" s="238"/>
      <c r="G305" s="238"/>
      <c r="H305" s="238"/>
      <c r="I305" s="238"/>
      <c r="J305" s="238"/>
      <c r="K305" s="238"/>
      <c r="L305" s="238"/>
      <c r="M305" s="238"/>
      <c r="N305" s="238"/>
      <c r="O305" s="238"/>
      <c r="P305" s="238"/>
      <c r="Q305" s="238"/>
      <c r="R305" s="238"/>
      <c r="S305" s="238"/>
      <c r="T305" s="238"/>
    </row>
    <row r="306" spans="6:20" x14ac:dyDescent="0.25">
      <c r="F306" s="238"/>
      <c r="G306" s="238"/>
      <c r="H306" s="238"/>
      <c r="I306" s="238"/>
      <c r="J306" s="238"/>
      <c r="K306" s="238"/>
      <c r="L306" s="238"/>
      <c r="M306" s="238"/>
      <c r="N306" s="238"/>
      <c r="O306" s="238"/>
      <c r="P306" s="238"/>
      <c r="Q306" s="238"/>
      <c r="R306" s="238"/>
      <c r="S306" s="238"/>
      <c r="T306" s="238"/>
    </row>
    <row r="307" spans="6:20" x14ac:dyDescent="0.25">
      <c r="F307" s="238"/>
      <c r="G307" s="238"/>
      <c r="H307" s="238"/>
      <c r="I307" s="238"/>
      <c r="J307" s="238"/>
      <c r="K307" s="238"/>
      <c r="L307" s="238"/>
      <c r="M307" s="238"/>
      <c r="N307" s="238"/>
      <c r="O307" s="238"/>
      <c r="P307" s="238"/>
      <c r="Q307" s="238"/>
      <c r="R307" s="238"/>
      <c r="S307" s="238"/>
      <c r="T307" s="238"/>
    </row>
    <row r="308" spans="6:20" x14ac:dyDescent="0.25">
      <c r="F308" s="238"/>
      <c r="G308" s="238"/>
      <c r="H308" s="238"/>
      <c r="I308" s="238"/>
      <c r="J308" s="238"/>
      <c r="K308" s="238"/>
      <c r="L308" s="238"/>
      <c r="M308" s="238"/>
      <c r="N308" s="238"/>
      <c r="O308" s="238"/>
      <c r="P308" s="238"/>
      <c r="Q308" s="238"/>
      <c r="R308" s="238"/>
      <c r="S308" s="238"/>
      <c r="T308" s="238"/>
    </row>
    <row r="309" spans="6:20" x14ac:dyDescent="0.25">
      <c r="F309" s="238"/>
      <c r="G309" s="238"/>
      <c r="H309" s="238"/>
      <c r="I309" s="238"/>
      <c r="J309" s="238"/>
      <c r="K309" s="238"/>
      <c r="L309" s="238"/>
      <c r="M309" s="238"/>
      <c r="N309" s="238"/>
      <c r="O309" s="238"/>
      <c r="P309" s="238"/>
      <c r="Q309" s="238"/>
      <c r="R309" s="238"/>
      <c r="S309" s="238"/>
      <c r="T309" s="238"/>
    </row>
    <row r="310" spans="6:20" x14ac:dyDescent="0.25">
      <c r="F310" s="238"/>
      <c r="G310" s="238"/>
      <c r="H310" s="238"/>
      <c r="I310" s="238"/>
      <c r="J310" s="238"/>
      <c r="K310" s="238"/>
      <c r="L310" s="238"/>
      <c r="M310" s="238"/>
      <c r="N310" s="238"/>
      <c r="O310" s="238"/>
      <c r="P310" s="238"/>
      <c r="Q310" s="238"/>
      <c r="R310" s="238"/>
      <c r="S310" s="238"/>
      <c r="T310" s="238"/>
    </row>
    <row r="311" spans="6:20" x14ac:dyDescent="0.25">
      <c r="F311" s="238"/>
      <c r="G311" s="238"/>
      <c r="H311" s="238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</row>
    <row r="312" spans="6:20" x14ac:dyDescent="0.25">
      <c r="F312" s="238"/>
      <c r="G312" s="238"/>
      <c r="H312" s="238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</row>
    <row r="313" spans="6:20" x14ac:dyDescent="0.25">
      <c r="F313" s="238"/>
      <c r="G313" s="238"/>
      <c r="H313" s="238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</row>
    <row r="314" spans="6:20" x14ac:dyDescent="0.25">
      <c r="F314" s="238"/>
      <c r="G314" s="238"/>
      <c r="H314" s="238"/>
      <c r="I314" s="238"/>
      <c r="J314" s="238"/>
      <c r="K314" s="238"/>
      <c r="L314" s="238"/>
      <c r="M314" s="238"/>
      <c r="N314" s="238"/>
      <c r="O314" s="238"/>
      <c r="P314" s="238"/>
      <c r="Q314" s="238"/>
      <c r="R314" s="238"/>
      <c r="S314" s="238"/>
      <c r="T314" s="238"/>
    </row>
    <row r="315" spans="6:20" x14ac:dyDescent="0.25">
      <c r="F315" s="238"/>
      <c r="G315" s="238"/>
      <c r="H315" s="238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</row>
    <row r="316" spans="6:20" x14ac:dyDescent="0.25">
      <c r="F316" s="238"/>
      <c r="G316" s="238"/>
      <c r="H316" s="238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</row>
    <row r="317" spans="6:20" x14ac:dyDescent="0.25">
      <c r="F317" s="238"/>
      <c r="G317" s="238"/>
      <c r="H317" s="238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</row>
    <row r="318" spans="6:20" x14ac:dyDescent="0.25">
      <c r="F318" s="238"/>
      <c r="G318" s="238"/>
      <c r="H318" s="238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</row>
    <row r="319" spans="6:20" x14ac:dyDescent="0.25">
      <c r="F319" s="238"/>
      <c r="G319" s="238"/>
      <c r="H319" s="238"/>
      <c r="I319" s="238"/>
      <c r="J319" s="238"/>
      <c r="K319" s="238"/>
      <c r="L319" s="238"/>
      <c r="M319" s="238"/>
      <c r="N319" s="238"/>
      <c r="O319" s="238"/>
      <c r="P319" s="238"/>
      <c r="Q319" s="238"/>
      <c r="R319" s="238"/>
      <c r="S319" s="238"/>
      <c r="T319" s="238"/>
    </row>
    <row r="320" spans="6:20" x14ac:dyDescent="0.25">
      <c r="F320" s="238"/>
      <c r="G320" s="238"/>
      <c r="H320" s="238"/>
      <c r="I320" s="238"/>
      <c r="J320" s="238"/>
      <c r="K320" s="238"/>
      <c r="L320" s="238"/>
      <c r="M320" s="238"/>
      <c r="N320" s="238"/>
      <c r="O320" s="238"/>
      <c r="P320" s="238"/>
      <c r="Q320" s="238"/>
      <c r="R320" s="238"/>
      <c r="S320" s="238"/>
      <c r="T320" s="238"/>
    </row>
    <row r="321" spans="6:20" x14ac:dyDescent="0.25">
      <c r="F321" s="238"/>
      <c r="G321" s="238"/>
      <c r="H321" s="238"/>
      <c r="I321" s="238"/>
      <c r="J321" s="238"/>
      <c r="K321" s="238"/>
      <c r="L321" s="238"/>
      <c r="M321" s="238"/>
      <c r="N321" s="238"/>
      <c r="O321" s="238"/>
      <c r="P321" s="238"/>
      <c r="Q321" s="238"/>
      <c r="R321" s="238"/>
      <c r="S321" s="238"/>
      <c r="T321" s="238"/>
    </row>
    <row r="322" spans="6:20" x14ac:dyDescent="0.25">
      <c r="F322" s="238"/>
      <c r="G322" s="238"/>
      <c r="H322" s="238"/>
      <c r="I322" s="238"/>
      <c r="J322" s="238"/>
      <c r="K322" s="238"/>
      <c r="L322" s="238"/>
      <c r="M322" s="238"/>
      <c r="N322" s="238"/>
      <c r="O322" s="238"/>
      <c r="P322" s="238"/>
      <c r="Q322" s="238"/>
      <c r="R322" s="238"/>
      <c r="S322" s="238"/>
      <c r="T322" s="238"/>
    </row>
    <row r="323" spans="6:20" x14ac:dyDescent="0.25">
      <c r="F323" s="238"/>
      <c r="G323" s="238"/>
      <c r="H323" s="238"/>
      <c r="I323" s="238"/>
      <c r="J323" s="238"/>
      <c r="K323" s="238"/>
      <c r="L323" s="238"/>
      <c r="M323" s="238"/>
      <c r="N323" s="238"/>
      <c r="O323" s="238"/>
      <c r="P323" s="238"/>
      <c r="Q323" s="238"/>
      <c r="R323" s="238"/>
      <c r="S323" s="238"/>
      <c r="T323" s="238"/>
    </row>
    <row r="324" spans="6:20" x14ac:dyDescent="0.25">
      <c r="F324" s="238"/>
      <c r="G324" s="238"/>
      <c r="H324" s="238"/>
      <c r="I324" s="238"/>
      <c r="J324" s="238"/>
      <c r="K324" s="238"/>
      <c r="L324" s="238"/>
      <c r="M324" s="238"/>
      <c r="N324" s="238"/>
      <c r="O324" s="238"/>
      <c r="P324" s="238"/>
      <c r="Q324" s="238"/>
      <c r="R324" s="238"/>
      <c r="S324" s="238"/>
      <c r="T324" s="238"/>
    </row>
    <row r="325" spans="6:20" x14ac:dyDescent="0.25">
      <c r="F325" s="238"/>
      <c r="G325" s="238"/>
      <c r="H325" s="238"/>
      <c r="I325" s="238"/>
      <c r="J325" s="238"/>
      <c r="K325" s="238"/>
      <c r="L325" s="238"/>
      <c r="M325" s="238"/>
      <c r="N325" s="238"/>
      <c r="O325" s="238"/>
      <c r="P325" s="238"/>
      <c r="Q325" s="238"/>
      <c r="R325" s="238"/>
      <c r="S325" s="238"/>
      <c r="T325" s="238"/>
    </row>
    <row r="326" spans="6:20" x14ac:dyDescent="0.25">
      <c r="F326" s="238"/>
      <c r="G326" s="238"/>
      <c r="H326" s="238"/>
      <c r="I326" s="238"/>
      <c r="J326" s="238"/>
      <c r="K326" s="238"/>
      <c r="L326" s="238"/>
      <c r="M326" s="238"/>
      <c r="N326" s="238"/>
      <c r="O326" s="238"/>
      <c r="P326" s="238"/>
      <c r="Q326" s="238"/>
      <c r="R326" s="238"/>
      <c r="S326" s="238"/>
      <c r="T326" s="238"/>
    </row>
    <row r="327" spans="6:20" x14ac:dyDescent="0.25">
      <c r="F327" s="238"/>
      <c r="G327" s="238"/>
      <c r="H327" s="238"/>
      <c r="I327" s="238"/>
      <c r="J327" s="238"/>
      <c r="K327" s="238"/>
      <c r="L327" s="238"/>
      <c r="M327" s="238"/>
      <c r="N327" s="238"/>
      <c r="O327" s="238"/>
      <c r="P327" s="238"/>
      <c r="Q327" s="238"/>
      <c r="R327" s="238"/>
      <c r="S327" s="238"/>
      <c r="T327" s="238"/>
    </row>
    <row r="328" spans="6:20" x14ac:dyDescent="0.25">
      <c r="F328" s="238"/>
      <c r="G328" s="238"/>
      <c r="H328" s="238"/>
      <c r="I328" s="238"/>
      <c r="J328" s="238"/>
      <c r="K328" s="238"/>
      <c r="L328" s="238"/>
      <c r="M328" s="238"/>
      <c r="N328" s="238"/>
      <c r="O328" s="238"/>
      <c r="P328" s="238"/>
      <c r="Q328" s="238"/>
      <c r="R328" s="238"/>
      <c r="S328" s="238"/>
      <c r="T328" s="238"/>
    </row>
    <row r="329" spans="6:20" x14ac:dyDescent="0.25">
      <c r="F329" s="238"/>
      <c r="G329" s="238"/>
      <c r="H329" s="238"/>
      <c r="I329" s="238"/>
      <c r="J329" s="238"/>
      <c r="K329" s="238"/>
      <c r="L329" s="238"/>
      <c r="M329" s="238"/>
      <c r="N329" s="238"/>
      <c r="O329" s="238"/>
      <c r="P329" s="238"/>
      <c r="Q329" s="238"/>
      <c r="R329" s="238"/>
      <c r="S329" s="238"/>
      <c r="T329" s="238"/>
    </row>
    <row r="330" spans="6:20" x14ac:dyDescent="0.25">
      <c r="F330" s="238"/>
      <c r="G330" s="238"/>
      <c r="H330" s="238"/>
      <c r="I330" s="238"/>
      <c r="J330" s="238"/>
      <c r="K330" s="238"/>
      <c r="L330" s="238"/>
      <c r="M330" s="238"/>
      <c r="N330" s="238"/>
      <c r="O330" s="238"/>
      <c r="P330" s="238"/>
      <c r="Q330" s="238"/>
      <c r="R330" s="238"/>
      <c r="S330" s="238"/>
      <c r="T330" s="238"/>
    </row>
    <row r="331" spans="6:20" x14ac:dyDescent="0.25">
      <c r="F331" s="238"/>
      <c r="G331" s="238"/>
      <c r="H331" s="238"/>
      <c r="I331" s="238"/>
      <c r="J331" s="238"/>
      <c r="K331" s="238"/>
      <c r="L331" s="238"/>
      <c r="M331" s="238"/>
      <c r="N331" s="238"/>
      <c r="O331" s="238"/>
      <c r="P331" s="238"/>
      <c r="Q331" s="238"/>
      <c r="R331" s="238"/>
      <c r="S331" s="238"/>
      <c r="T331" s="238"/>
    </row>
    <row r="332" spans="6:20" x14ac:dyDescent="0.25">
      <c r="F332" s="238"/>
      <c r="G332" s="238"/>
      <c r="H332" s="238"/>
      <c r="I332" s="238"/>
      <c r="J332" s="238"/>
      <c r="K332" s="238"/>
      <c r="L332" s="238"/>
      <c r="M332" s="238"/>
      <c r="N332" s="238"/>
      <c r="O332" s="238"/>
      <c r="P332" s="238"/>
      <c r="Q332" s="238"/>
      <c r="R332" s="238"/>
      <c r="S332" s="238"/>
      <c r="T332" s="238"/>
    </row>
    <row r="333" spans="6:20" x14ac:dyDescent="0.25">
      <c r="F333" s="238"/>
      <c r="G333" s="238"/>
      <c r="H333" s="238"/>
      <c r="I333" s="238"/>
      <c r="J333" s="238"/>
      <c r="K333" s="238"/>
      <c r="L333" s="238"/>
      <c r="M333" s="238"/>
      <c r="N333" s="238"/>
      <c r="O333" s="238"/>
      <c r="P333" s="238"/>
      <c r="Q333" s="238"/>
      <c r="R333" s="238"/>
      <c r="S333" s="238"/>
      <c r="T333" s="238"/>
    </row>
    <row r="334" spans="6:20" x14ac:dyDescent="0.25">
      <c r="F334" s="238"/>
      <c r="G334" s="238"/>
      <c r="H334" s="238"/>
      <c r="I334" s="238"/>
      <c r="J334" s="238"/>
      <c r="K334" s="238"/>
      <c r="L334" s="238"/>
      <c r="M334" s="238"/>
      <c r="N334" s="238"/>
      <c r="O334" s="238"/>
      <c r="P334" s="238"/>
      <c r="Q334" s="238"/>
      <c r="R334" s="238"/>
      <c r="S334" s="238"/>
      <c r="T334" s="238"/>
    </row>
    <row r="335" spans="6:20" x14ac:dyDescent="0.25">
      <c r="F335" s="238"/>
      <c r="G335" s="238"/>
      <c r="H335" s="238"/>
      <c r="I335" s="238"/>
      <c r="J335" s="238"/>
      <c r="K335" s="238"/>
      <c r="L335" s="238"/>
      <c r="M335" s="238"/>
      <c r="N335" s="238"/>
      <c r="O335" s="238"/>
      <c r="P335" s="238"/>
      <c r="Q335" s="238"/>
      <c r="R335" s="238"/>
      <c r="S335" s="238"/>
      <c r="T335" s="238"/>
    </row>
    <row r="336" spans="6:20" x14ac:dyDescent="0.25">
      <c r="F336" s="238"/>
      <c r="G336" s="238"/>
      <c r="H336" s="238"/>
      <c r="I336" s="238"/>
      <c r="J336" s="238"/>
      <c r="K336" s="238"/>
      <c r="L336" s="238"/>
      <c r="M336" s="238"/>
      <c r="N336" s="238"/>
      <c r="O336" s="238"/>
      <c r="P336" s="238"/>
      <c r="Q336" s="238"/>
      <c r="R336" s="238"/>
      <c r="S336" s="238"/>
      <c r="T336" s="238"/>
    </row>
    <row r="337" spans="6:20" x14ac:dyDescent="0.25">
      <c r="F337" s="238"/>
      <c r="G337" s="238"/>
      <c r="H337" s="238"/>
      <c r="I337" s="238"/>
      <c r="J337" s="238"/>
      <c r="K337" s="238"/>
      <c r="L337" s="238"/>
      <c r="M337" s="238"/>
      <c r="N337" s="238"/>
      <c r="O337" s="238"/>
      <c r="P337" s="238"/>
      <c r="Q337" s="238"/>
      <c r="R337" s="238"/>
      <c r="S337" s="238"/>
      <c r="T337" s="238"/>
    </row>
    <row r="338" spans="6:20" x14ac:dyDescent="0.25">
      <c r="F338" s="238"/>
      <c r="G338" s="238"/>
      <c r="H338" s="238"/>
      <c r="I338" s="238"/>
      <c r="J338" s="238"/>
      <c r="K338" s="238"/>
      <c r="L338" s="238"/>
      <c r="M338" s="238"/>
      <c r="N338" s="238"/>
      <c r="O338" s="238"/>
      <c r="P338" s="238"/>
      <c r="Q338" s="238"/>
      <c r="R338" s="238"/>
      <c r="S338" s="238"/>
      <c r="T338" s="238"/>
    </row>
    <row r="339" spans="6:20" x14ac:dyDescent="0.25">
      <c r="F339" s="238"/>
      <c r="G339" s="238"/>
      <c r="H339" s="238"/>
      <c r="I339" s="238"/>
      <c r="J339" s="238"/>
      <c r="K339" s="238"/>
      <c r="L339" s="238"/>
      <c r="M339" s="238"/>
      <c r="N339" s="238"/>
      <c r="O339" s="238"/>
      <c r="P339" s="238"/>
      <c r="Q339" s="238"/>
      <c r="R339" s="238"/>
      <c r="S339" s="238"/>
      <c r="T339" s="238"/>
    </row>
    <row r="340" spans="6:20" x14ac:dyDescent="0.25">
      <c r="F340" s="238"/>
      <c r="G340" s="238"/>
      <c r="H340" s="238"/>
      <c r="I340" s="238"/>
      <c r="J340" s="238"/>
      <c r="K340" s="238"/>
      <c r="L340" s="238"/>
      <c r="M340" s="238"/>
      <c r="N340" s="238"/>
      <c r="O340" s="238"/>
      <c r="P340" s="238"/>
      <c r="Q340" s="238"/>
      <c r="R340" s="238"/>
      <c r="S340" s="238"/>
      <c r="T340" s="238"/>
    </row>
    <row r="341" spans="6:20" x14ac:dyDescent="0.25">
      <c r="F341" s="238"/>
      <c r="G341" s="238"/>
      <c r="H341" s="238"/>
      <c r="I341" s="238"/>
      <c r="J341" s="238"/>
      <c r="K341" s="238"/>
      <c r="L341" s="238"/>
      <c r="M341" s="238"/>
      <c r="N341" s="238"/>
      <c r="O341" s="238"/>
      <c r="P341" s="238"/>
      <c r="Q341" s="238"/>
      <c r="R341" s="238"/>
      <c r="S341" s="238"/>
      <c r="T341" s="238"/>
    </row>
    <row r="342" spans="6:20" x14ac:dyDescent="0.25">
      <c r="F342" s="238"/>
      <c r="G342" s="238"/>
      <c r="H342" s="238"/>
      <c r="I342" s="238"/>
      <c r="J342" s="238"/>
      <c r="K342" s="238"/>
      <c r="L342" s="238"/>
      <c r="M342" s="238"/>
      <c r="N342" s="238"/>
      <c r="O342" s="238"/>
      <c r="P342" s="238"/>
      <c r="Q342" s="238"/>
      <c r="R342" s="238"/>
      <c r="S342" s="238"/>
      <c r="T342" s="238"/>
    </row>
    <row r="343" spans="6:20" x14ac:dyDescent="0.25">
      <c r="F343" s="238"/>
      <c r="G343" s="238"/>
      <c r="H343" s="238"/>
      <c r="I343" s="238"/>
      <c r="J343" s="238"/>
      <c r="K343" s="238"/>
      <c r="L343" s="238"/>
      <c r="M343" s="238"/>
      <c r="N343" s="238"/>
      <c r="O343" s="238"/>
      <c r="P343" s="238"/>
      <c r="Q343" s="238"/>
      <c r="R343" s="238"/>
      <c r="S343" s="238"/>
      <c r="T343" s="238"/>
    </row>
    <row r="344" spans="6:20" x14ac:dyDescent="0.25">
      <c r="F344" s="238"/>
      <c r="G344" s="238"/>
      <c r="H344" s="238"/>
      <c r="I344" s="238"/>
      <c r="J344" s="238"/>
      <c r="K344" s="238"/>
      <c r="L344" s="238"/>
      <c r="M344" s="238"/>
      <c r="N344" s="238"/>
      <c r="O344" s="238"/>
      <c r="P344" s="238"/>
      <c r="Q344" s="238"/>
      <c r="R344" s="238"/>
      <c r="S344" s="238"/>
      <c r="T344" s="238"/>
    </row>
    <row r="345" spans="6:20" x14ac:dyDescent="0.25">
      <c r="F345" s="238"/>
      <c r="G345" s="238"/>
      <c r="H345" s="238"/>
      <c r="I345" s="238"/>
      <c r="J345" s="238"/>
      <c r="K345" s="238"/>
      <c r="L345" s="238"/>
      <c r="M345" s="238"/>
      <c r="N345" s="238"/>
      <c r="O345" s="238"/>
      <c r="P345" s="238"/>
      <c r="Q345" s="238"/>
      <c r="R345" s="238"/>
      <c r="S345" s="238"/>
      <c r="T345" s="238"/>
    </row>
    <row r="346" spans="6:20" x14ac:dyDescent="0.25">
      <c r="F346" s="238"/>
      <c r="G346" s="238"/>
      <c r="H346" s="238"/>
      <c r="I346" s="238"/>
      <c r="J346" s="238"/>
      <c r="K346" s="238"/>
      <c r="L346" s="238"/>
      <c r="M346" s="238"/>
      <c r="N346" s="238"/>
      <c r="O346" s="238"/>
      <c r="P346" s="238"/>
      <c r="Q346" s="238"/>
      <c r="R346" s="238"/>
      <c r="S346" s="238"/>
      <c r="T346" s="238"/>
    </row>
    <row r="347" spans="6:20" x14ac:dyDescent="0.25">
      <c r="F347" s="238"/>
      <c r="G347" s="238"/>
      <c r="H347" s="238"/>
      <c r="I347" s="238"/>
      <c r="J347" s="238"/>
      <c r="K347" s="238"/>
      <c r="L347" s="238"/>
      <c r="M347" s="238"/>
      <c r="N347" s="238"/>
      <c r="O347" s="238"/>
      <c r="P347" s="238"/>
      <c r="Q347" s="238"/>
      <c r="R347" s="238"/>
      <c r="S347" s="238"/>
      <c r="T347" s="238"/>
    </row>
    <row r="348" spans="6:20" x14ac:dyDescent="0.25">
      <c r="F348" s="238"/>
      <c r="G348" s="238"/>
      <c r="H348" s="238"/>
      <c r="I348" s="238"/>
      <c r="J348" s="238"/>
      <c r="K348" s="238"/>
      <c r="L348" s="238"/>
      <c r="M348" s="238"/>
      <c r="N348" s="238"/>
      <c r="O348" s="238"/>
      <c r="P348" s="238"/>
      <c r="Q348" s="238"/>
      <c r="R348" s="238"/>
      <c r="S348" s="238"/>
      <c r="T348" s="238"/>
    </row>
    <row r="349" spans="6:20" x14ac:dyDescent="0.25">
      <c r="F349" s="238"/>
      <c r="G349" s="238"/>
      <c r="H349" s="238"/>
      <c r="I349" s="238"/>
      <c r="J349" s="238"/>
      <c r="K349" s="238"/>
      <c r="L349" s="238"/>
      <c r="M349" s="238"/>
      <c r="N349" s="238"/>
      <c r="O349" s="238"/>
      <c r="P349" s="238"/>
      <c r="Q349" s="238"/>
      <c r="R349" s="238"/>
      <c r="S349" s="238"/>
      <c r="T349" s="238"/>
    </row>
    <row r="350" spans="6:20" x14ac:dyDescent="0.25">
      <c r="F350" s="238"/>
      <c r="G350" s="238"/>
      <c r="H350" s="238"/>
      <c r="I350" s="238"/>
      <c r="J350" s="238"/>
      <c r="K350" s="238"/>
      <c r="L350" s="238"/>
      <c r="M350" s="238"/>
      <c r="N350" s="238"/>
      <c r="O350" s="238"/>
      <c r="P350" s="238"/>
      <c r="Q350" s="238"/>
      <c r="R350" s="238"/>
      <c r="S350" s="238"/>
      <c r="T350" s="238"/>
    </row>
    <row r="351" spans="6:20" x14ac:dyDescent="0.25">
      <c r="F351" s="238"/>
      <c r="G351" s="238"/>
      <c r="H351" s="238"/>
      <c r="I351" s="238"/>
      <c r="J351" s="238"/>
      <c r="K351" s="238"/>
      <c r="L351" s="238"/>
      <c r="M351" s="238"/>
      <c r="N351" s="238"/>
      <c r="O351" s="238"/>
      <c r="P351" s="238"/>
      <c r="Q351" s="238"/>
      <c r="R351" s="238"/>
      <c r="S351" s="238"/>
      <c r="T351" s="238"/>
    </row>
    <row r="352" spans="6:20" x14ac:dyDescent="0.25">
      <c r="F352" s="238"/>
      <c r="G352" s="238"/>
      <c r="H352" s="238"/>
      <c r="I352" s="238"/>
      <c r="J352" s="238"/>
      <c r="K352" s="238"/>
      <c r="L352" s="238"/>
      <c r="M352" s="238"/>
      <c r="N352" s="238"/>
      <c r="O352" s="238"/>
      <c r="P352" s="238"/>
      <c r="Q352" s="238"/>
      <c r="R352" s="238"/>
      <c r="S352" s="238"/>
      <c r="T352" s="238"/>
    </row>
    <row r="353" spans="6:20" x14ac:dyDescent="0.25">
      <c r="F353" s="238"/>
      <c r="G353" s="238"/>
      <c r="H353" s="238"/>
      <c r="I353" s="238"/>
      <c r="J353" s="238"/>
      <c r="K353" s="238"/>
      <c r="L353" s="238"/>
      <c r="M353" s="238"/>
      <c r="N353" s="238"/>
      <c r="O353" s="238"/>
      <c r="P353" s="238"/>
      <c r="Q353" s="238"/>
      <c r="R353" s="238"/>
      <c r="S353" s="238"/>
      <c r="T353" s="238"/>
    </row>
    <row r="354" spans="6:20" x14ac:dyDescent="0.25">
      <c r="F354" s="238"/>
      <c r="G354" s="238"/>
      <c r="H354" s="238"/>
      <c r="I354" s="238"/>
      <c r="J354" s="238"/>
      <c r="K354" s="238"/>
      <c r="L354" s="238"/>
      <c r="M354" s="238"/>
      <c r="N354" s="238"/>
      <c r="O354" s="238"/>
      <c r="P354" s="238"/>
      <c r="Q354" s="238"/>
      <c r="R354" s="238"/>
      <c r="S354" s="238"/>
      <c r="T354" s="238"/>
    </row>
    <row r="355" spans="6:20" x14ac:dyDescent="0.25">
      <c r="F355" s="238"/>
      <c r="G355" s="238"/>
      <c r="H355" s="238"/>
      <c r="I355" s="238"/>
      <c r="J355" s="238"/>
      <c r="K355" s="238"/>
      <c r="L355" s="238"/>
      <c r="M355" s="238"/>
      <c r="N355" s="238"/>
      <c r="O355" s="238"/>
      <c r="P355" s="238"/>
      <c r="Q355" s="238"/>
      <c r="R355" s="238"/>
      <c r="S355" s="238"/>
      <c r="T355" s="238"/>
    </row>
    <row r="356" spans="6:20" x14ac:dyDescent="0.25">
      <c r="F356" s="238"/>
      <c r="G356" s="238"/>
      <c r="H356" s="238"/>
      <c r="I356" s="238"/>
      <c r="J356" s="238"/>
      <c r="K356" s="238"/>
      <c r="L356" s="238"/>
      <c r="M356" s="238"/>
      <c r="N356" s="238"/>
      <c r="O356" s="238"/>
      <c r="P356" s="238"/>
      <c r="Q356" s="238"/>
      <c r="R356" s="238"/>
      <c r="S356" s="238"/>
      <c r="T356" s="238"/>
    </row>
    <row r="357" spans="6:20" x14ac:dyDescent="0.25">
      <c r="F357" s="238"/>
      <c r="G357" s="238"/>
      <c r="H357" s="238"/>
      <c r="I357" s="238"/>
      <c r="J357" s="238"/>
      <c r="K357" s="238"/>
      <c r="L357" s="238"/>
      <c r="M357" s="238"/>
      <c r="N357" s="238"/>
      <c r="O357" s="238"/>
      <c r="P357" s="238"/>
      <c r="Q357" s="238"/>
      <c r="R357" s="238"/>
      <c r="S357" s="238"/>
      <c r="T357" s="238"/>
    </row>
    <row r="358" spans="6:20" x14ac:dyDescent="0.25">
      <c r="F358" s="238"/>
      <c r="G358" s="238"/>
      <c r="H358" s="238"/>
      <c r="I358" s="238"/>
      <c r="J358" s="238"/>
      <c r="K358" s="238"/>
      <c r="L358" s="238"/>
      <c r="M358" s="238"/>
      <c r="N358" s="238"/>
      <c r="O358" s="238"/>
      <c r="P358" s="238"/>
      <c r="Q358" s="238"/>
      <c r="R358" s="238"/>
      <c r="S358" s="238"/>
      <c r="T358" s="238"/>
    </row>
    <row r="359" spans="6:20" x14ac:dyDescent="0.25">
      <c r="F359" s="238"/>
      <c r="G359" s="238"/>
      <c r="H359" s="238"/>
      <c r="I359" s="238"/>
      <c r="J359" s="238"/>
      <c r="K359" s="238"/>
      <c r="L359" s="238"/>
      <c r="M359" s="238"/>
      <c r="N359" s="238"/>
      <c r="O359" s="238"/>
      <c r="P359" s="238"/>
      <c r="Q359" s="238"/>
      <c r="R359" s="238"/>
      <c r="S359" s="238"/>
      <c r="T359" s="238"/>
    </row>
    <row r="360" spans="6:20" x14ac:dyDescent="0.25">
      <c r="F360" s="238"/>
      <c r="G360" s="238"/>
      <c r="H360" s="238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</row>
    <row r="361" spans="6:20" x14ac:dyDescent="0.25">
      <c r="F361" s="238"/>
      <c r="G361" s="238"/>
      <c r="H361" s="238"/>
      <c r="I361" s="238"/>
      <c r="J361" s="238"/>
      <c r="K361" s="238"/>
      <c r="L361" s="238"/>
      <c r="M361" s="238"/>
      <c r="N361" s="238"/>
      <c r="O361" s="238"/>
      <c r="P361" s="238"/>
      <c r="Q361" s="238"/>
      <c r="R361" s="238"/>
      <c r="S361" s="238"/>
      <c r="T361" s="238"/>
    </row>
    <row r="362" spans="6:20" x14ac:dyDescent="0.25">
      <c r="F362" s="238"/>
      <c r="G362" s="238"/>
      <c r="H362" s="238"/>
      <c r="I362" s="238"/>
      <c r="J362" s="238"/>
      <c r="K362" s="238"/>
      <c r="L362" s="238"/>
      <c r="M362" s="238"/>
      <c r="N362" s="238"/>
      <c r="O362" s="238"/>
      <c r="P362" s="238"/>
      <c r="Q362" s="238"/>
      <c r="R362" s="238"/>
      <c r="S362" s="238"/>
      <c r="T362" s="238"/>
    </row>
    <row r="363" spans="6:20" x14ac:dyDescent="0.25">
      <c r="F363" s="238"/>
      <c r="G363" s="238"/>
      <c r="H363" s="238"/>
      <c r="I363" s="238"/>
      <c r="J363" s="238"/>
      <c r="K363" s="238"/>
      <c r="L363" s="238"/>
      <c r="M363" s="238"/>
      <c r="N363" s="238"/>
      <c r="O363" s="238"/>
      <c r="P363" s="238"/>
      <c r="Q363" s="238"/>
      <c r="R363" s="238"/>
      <c r="S363" s="238"/>
      <c r="T363" s="238"/>
    </row>
    <row r="364" spans="6:20" x14ac:dyDescent="0.25">
      <c r="F364" s="238"/>
      <c r="G364" s="238"/>
      <c r="H364" s="238"/>
      <c r="I364" s="238"/>
      <c r="J364" s="238"/>
      <c r="K364" s="238"/>
      <c r="L364" s="238"/>
      <c r="M364" s="238"/>
      <c r="N364" s="238"/>
      <c r="O364" s="238"/>
      <c r="P364" s="238"/>
      <c r="Q364" s="238"/>
      <c r="R364" s="238"/>
      <c r="S364" s="238"/>
      <c r="T364" s="238"/>
    </row>
    <row r="365" spans="6:20" x14ac:dyDescent="0.25">
      <c r="F365" s="238"/>
      <c r="G365" s="238"/>
      <c r="H365" s="238"/>
      <c r="I365" s="238"/>
      <c r="J365" s="238"/>
      <c r="K365" s="238"/>
      <c r="L365" s="238"/>
      <c r="M365" s="238"/>
      <c r="N365" s="238"/>
      <c r="O365" s="238"/>
      <c r="P365" s="238"/>
      <c r="Q365" s="238"/>
      <c r="R365" s="238"/>
      <c r="S365" s="238"/>
      <c r="T365" s="238"/>
    </row>
    <row r="366" spans="6:20" x14ac:dyDescent="0.25">
      <c r="F366" s="238"/>
      <c r="G366" s="238"/>
      <c r="H366" s="238"/>
      <c r="I366" s="238"/>
      <c r="J366" s="238"/>
      <c r="K366" s="238"/>
      <c r="L366" s="238"/>
      <c r="M366" s="238"/>
      <c r="N366" s="238"/>
      <c r="O366" s="238"/>
      <c r="P366" s="238"/>
      <c r="Q366" s="238"/>
      <c r="R366" s="238"/>
      <c r="S366" s="238"/>
      <c r="T366" s="238"/>
    </row>
    <row r="367" spans="6:20" x14ac:dyDescent="0.25">
      <c r="F367" s="238"/>
      <c r="G367" s="238"/>
      <c r="H367" s="238"/>
      <c r="I367" s="238"/>
      <c r="J367" s="238"/>
      <c r="K367" s="238"/>
      <c r="L367" s="238"/>
      <c r="M367" s="238"/>
      <c r="N367" s="238"/>
      <c r="O367" s="238"/>
      <c r="P367" s="238"/>
      <c r="Q367" s="238"/>
      <c r="R367" s="238"/>
      <c r="S367" s="238"/>
      <c r="T367" s="238"/>
    </row>
    <row r="368" spans="6:20" x14ac:dyDescent="0.25">
      <c r="F368" s="238"/>
      <c r="G368" s="238"/>
      <c r="H368" s="238"/>
      <c r="I368" s="238"/>
      <c r="J368" s="238"/>
      <c r="K368" s="238"/>
      <c r="L368" s="238"/>
      <c r="M368" s="238"/>
      <c r="N368" s="238"/>
      <c r="O368" s="238"/>
      <c r="P368" s="238"/>
      <c r="Q368" s="238"/>
      <c r="R368" s="238"/>
      <c r="S368" s="238"/>
      <c r="T368" s="238"/>
    </row>
    <row r="369" spans="6:20" x14ac:dyDescent="0.25">
      <c r="F369" s="238"/>
      <c r="G369" s="238"/>
      <c r="H369" s="238"/>
      <c r="I369" s="238"/>
      <c r="J369" s="238"/>
      <c r="K369" s="238"/>
      <c r="L369" s="238"/>
      <c r="M369" s="238"/>
      <c r="N369" s="238"/>
      <c r="O369" s="238"/>
      <c r="P369" s="238"/>
      <c r="Q369" s="238"/>
      <c r="R369" s="238"/>
      <c r="S369" s="238"/>
      <c r="T369" s="238"/>
    </row>
    <row r="370" spans="6:20" x14ac:dyDescent="0.25">
      <c r="F370" s="238"/>
      <c r="G370" s="238"/>
      <c r="H370" s="238"/>
      <c r="I370" s="238"/>
      <c r="J370" s="238"/>
      <c r="K370" s="238"/>
      <c r="L370" s="238"/>
      <c r="M370" s="238"/>
      <c r="N370" s="238"/>
      <c r="O370" s="238"/>
      <c r="P370" s="238"/>
      <c r="Q370" s="238"/>
      <c r="R370" s="238"/>
      <c r="S370" s="238"/>
      <c r="T370" s="238"/>
    </row>
    <row r="371" spans="6:20" x14ac:dyDescent="0.25">
      <c r="F371" s="238"/>
      <c r="G371" s="238"/>
      <c r="H371" s="238"/>
      <c r="I371" s="238"/>
      <c r="J371" s="238"/>
      <c r="K371" s="238"/>
      <c r="L371" s="238"/>
      <c r="M371" s="238"/>
      <c r="N371" s="238"/>
      <c r="O371" s="238"/>
      <c r="P371" s="238"/>
      <c r="Q371" s="238"/>
      <c r="R371" s="238"/>
      <c r="S371" s="238"/>
      <c r="T371" s="238"/>
    </row>
    <row r="372" spans="6:20" x14ac:dyDescent="0.25">
      <c r="F372" s="238"/>
      <c r="G372" s="238"/>
      <c r="H372" s="238"/>
      <c r="I372" s="238"/>
      <c r="J372" s="238"/>
      <c r="K372" s="238"/>
      <c r="L372" s="238"/>
      <c r="M372" s="238"/>
      <c r="N372" s="238"/>
      <c r="O372" s="238"/>
      <c r="P372" s="238"/>
      <c r="Q372" s="238"/>
      <c r="R372" s="238"/>
      <c r="S372" s="238"/>
      <c r="T372" s="238"/>
    </row>
    <row r="373" spans="6:20" x14ac:dyDescent="0.25">
      <c r="F373" s="238"/>
      <c r="G373" s="238"/>
      <c r="H373" s="238"/>
      <c r="I373" s="238"/>
      <c r="J373" s="238"/>
      <c r="K373" s="238"/>
      <c r="L373" s="238"/>
      <c r="M373" s="238"/>
      <c r="N373" s="238"/>
      <c r="O373" s="238"/>
      <c r="P373" s="238"/>
      <c r="Q373" s="238"/>
      <c r="R373" s="238"/>
      <c r="S373" s="238"/>
      <c r="T373" s="238"/>
    </row>
    <row r="374" spans="6:20" x14ac:dyDescent="0.25">
      <c r="F374" s="238"/>
      <c r="G374" s="238"/>
      <c r="H374" s="238"/>
      <c r="I374" s="238"/>
      <c r="J374" s="238"/>
      <c r="K374" s="238"/>
      <c r="L374" s="238"/>
      <c r="M374" s="238"/>
      <c r="N374" s="238"/>
      <c r="O374" s="238"/>
      <c r="P374" s="238"/>
      <c r="Q374" s="238"/>
      <c r="R374" s="238"/>
      <c r="S374" s="238"/>
      <c r="T374" s="238"/>
    </row>
    <row r="375" spans="6:20" x14ac:dyDescent="0.25">
      <c r="F375" s="238"/>
      <c r="G375" s="238"/>
      <c r="H375" s="238"/>
      <c r="I375" s="238"/>
      <c r="J375" s="238"/>
      <c r="K375" s="238"/>
      <c r="L375" s="238"/>
      <c r="M375" s="238"/>
      <c r="N375" s="238"/>
      <c r="O375" s="238"/>
      <c r="P375" s="238"/>
      <c r="Q375" s="238"/>
      <c r="R375" s="238"/>
      <c r="S375" s="238"/>
      <c r="T375" s="238"/>
    </row>
    <row r="376" spans="6:20" x14ac:dyDescent="0.25">
      <c r="F376" s="238"/>
      <c r="G376" s="238"/>
      <c r="H376" s="238"/>
      <c r="I376" s="238"/>
      <c r="J376" s="238"/>
      <c r="K376" s="238"/>
      <c r="L376" s="238"/>
      <c r="M376" s="238"/>
      <c r="N376" s="238"/>
      <c r="O376" s="238"/>
      <c r="P376" s="238"/>
      <c r="Q376" s="238"/>
      <c r="R376" s="238"/>
      <c r="S376" s="238"/>
      <c r="T376" s="238"/>
    </row>
    <row r="377" spans="6:20" x14ac:dyDescent="0.25">
      <c r="F377" s="238"/>
      <c r="G377" s="238"/>
      <c r="H377" s="238"/>
      <c r="I377" s="238"/>
      <c r="J377" s="238"/>
      <c r="K377" s="238"/>
      <c r="L377" s="238"/>
      <c r="M377" s="238"/>
      <c r="N377" s="238"/>
      <c r="O377" s="238"/>
      <c r="P377" s="238"/>
      <c r="Q377" s="238"/>
      <c r="R377" s="238"/>
      <c r="S377" s="238"/>
      <c r="T377" s="238"/>
    </row>
    <row r="378" spans="6:20" x14ac:dyDescent="0.25">
      <c r="F378" s="238"/>
      <c r="G378" s="238"/>
      <c r="H378" s="238"/>
      <c r="I378" s="238"/>
      <c r="J378" s="238"/>
      <c r="K378" s="238"/>
      <c r="L378" s="238"/>
      <c r="M378" s="238"/>
      <c r="N378" s="238"/>
      <c r="O378" s="238"/>
      <c r="P378" s="238"/>
      <c r="Q378" s="238"/>
      <c r="R378" s="238"/>
      <c r="S378" s="238"/>
      <c r="T378" s="238"/>
    </row>
    <row r="379" spans="6:20" x14ac:dyDescent="0.25">
      <c r="F379" s="238"/>
      <c r="G379" s="238"/>
      <c r="H379" s="238"/>
      <c r="I379" s="238"/>
      <c r="J379" s="238"/>
      <c r="K379" s="238"/>
      <c r="L379" s="238"/>
      <c r="M379" s="238"/>
      <c r="N379" s="238"/>
      <c r="O379" s="238"/>
      <c r="P379" s="238"/>
      <c r="Q379" s="238"/>
      <c r="R379" s="238"/>
      <c r="S379" s="238"/>
      <c r="T379" s="238"/>
    </row>
    <row r="380" spans="6:20" x14ac:dyDescent="0.25">
      <c r="F380" s="238"/>
      <c r="G380" s="238"/>
      <c r="H380" s="238"/>
      <c r="I380" s="238"/>
      <c r="J380" s="238"/>
      <c r="K380" s="238"/>
      <c r="L380" s="238"/>
      <c r="M380" s="238"/>
      <c r="N380" s="238"/>
      <c r="O380" s="238"/>
      <c r="P380" s="238"/>
      <c r="Q380" s="238"/>
      <c r="R380" s="238"/>
      <c r="S380" s="238"/>
      <c r="T380" s="238"/>
    </row>
    <row r="381" spans="6:20" x14ac:dyDescent="0.25">
      <c r="F381" s="238"/>
      <c r="G381" s="238"/>
      <c r="H381" s="238"/>
      <c r="I381" s="238"/>
      <c r="J381" s="238"/>
      <c r="K381" s="238"/>
      <c r="L381" s="238"/>
      <c r="M381" s="238"/>
      <c r="N381" s="238"/>
      <c r="O381" s="238"/>
      <c r="P381" s="238"/>
      <c r="Q381" s="238"/>
      <c r="R381" s="238"/>
      <c r="S381" s="238"/>
      <c r="T381" s="238"/>
    </row>
    <row r="382" spans="6:20" x14ac:dyDescent="0.25">
      <c r="F382" s="238"/>
      <c r="G382" s="238"/>
      <c r="H382" s="238"/>
      <c r="I382" s="238"/>
      <c r="J382" s="238"/>
      <c r="K382" s="238"/>
      <c r="L382" s="238"/>
      <c r="M382" s="238"/>
      <c r="N382" s="238"/>
      <c r="O382" s="238"/>
      <c r="P382" s="238"/>
      <c r="Q382" s="238"/>
      <c r="R382" s="238"/>
      <c r="S382" s="238"/>
      <c r="T382" s="238"/>
    </row>
    <row r="383" spans="6:20" x14ac:dyDescent="0.25">
      <c r="F383" s="238"/>
      <c r="G383" s="238"/>
      <c r="H383" s="238"/>
      <c r="I383" s="238"/>
      <c r="J383" s="238"/>
      <c r="K383" s="238"/>
      <c r="L383" s="238"/>
      <c r="M383" s="238"/>
      <c r="N383" s="238"/>
      <c r="O383" s="238"/>
      <c r="P383" s="238"/>
      <c r="Q383" s="238"/>
      <c r="R383" s="238"/>
      <c r="S383" s="238"/>
      <c r="T383" s="238"/>
    </row>
    <row r="384" spans="6:20" x14ac:dyDescent="0.25">
      <c r="F384" s="238"/>
      <c r="G384" s="238"/>
      <c r="H384" s="238"/>
      <c r="I384" s="238"/>
      <c r="J384" s="238"/>
      <c r="K384" s="238"/>
      <c r="L384" s="238"/>
      <c r="M384" s="238"/>
      <c r="N384" s="238"/>
      <c r="O384" s="238"/>
      <c r="P384" s="238"/>
      <c r="Q384" s="238"/>
      <c r="R384" s="238"/>
      <c r="S384" s="238"/>
      <c r="T384" s="238"/>
    </row>
    <row r="385" spans="6:20" x14ac:dyDescent="0.25">
      <c r="F385" s="238"/>
      <c r="G385" s="238"/>
      <c r="H385" s="238"/>
      <c r="I385" s="238"/>
      <c r="J385" s="238"/>
      <c r="K385" s="238"/>
      <c r="L385" s="238"/>
      <c r="M385" s="238"/>
      <c r="N385" s="238"/>
      <c r="O385" s="238"/>
      <c r="P385" s="238"/>
      <c r="Q385" s="238"/>
      <c r="R385" s="238"/>
      <c r="S385" s="238"/>
      <c r="T385" s="238"/>
    </row>
    <row r="386" spans="6:20" x14ac:dyDescent="0.25">
      <c r="F386" s="238"/>
      <c r="G386" s="238"/>
      <c r="H386" s="238"/>
      <c r="I386" s="238"/>
      <c r="J386" s="238"/>
      <c r="K386" s="238"/>
      <c r="L386" s="238"/>
      <c r="M386" s="238"/>
      <c r="N386" s="238"/>
      <c r="O386" s="238"/>
      <c r="P386" s="238"/>
      <c r="Q386" s="238"/>
      <c r="R386" s="238"/>
      <c r="S386" s="238"/>
      <c r="T386" s="238"/>
    </row>
    <row r="387" spans="6:20" x14ac:dyDescent="0.25">
      <c r="F387" s="238"/>
      <c r="G387" s="238"/>
      <c r="H387" s="238"/>
      <c r="I387" s="238"/>
      <c r="J387" s="238"/>
      <c r="K387" s="238"/>
      <c r="L387" s="238"/>
      <c r="M387" s="238"/>
      <c r="N387" s="238"/>
      <c r="O387" s="238"/>
      <c r="P387" s="238"/>
      <c r="Q387" s="238"/>
      <c r="R387" s="238"/>
      <c r="S387" s="238"/>
      <c r="T387" s="238"/>
    </row>
    <row r="388" spans="6:20" x14ac:dyDescent="0.25">
      <c r="F388" s="238"/>
      <c r="G388" s="238"/>
      <c r="H388" s="238"/>
      <c r="I388" s="238"/>
      <c r="J388" s="238"/>
      <c r="K388" s="238"/>
      <c r="L388" s="238"/>
      <c r="M388" s="238"/>
      <c r="N388" s="238"/>
      <c r="O388" s="238"/>
      <c r="P388" s="238"/>
      <c r="Q388" s="238"/>
      <c r="R388" s="238"/>
      <c r="S388" s="238"/>
      <c r="T388" s="238"/>
    </row>
    <row r="389" spans="6:20" x14ac:dyDescent="0.25">
      <c r="F389" s="238"/>
      <c r="G389" s="238"/>
      <c r="H389" s="238"/>
      <c r="I389" s="238"/>
      <c r="J389" s="238"/>
      <c r="K389" s="238"/>
      <c r="L389" s="238"/>
      <c r="M389" s="238"/>
      <c r="N389" s="238"/>
      <c r="O389" s="238"/>
      <c r="P389" s="238"/>
      <c r="Q389" s="238"/>
      <c r="R389" s="238"/>
      <c r="S389" s="238"/>
      <c r="T389" s="238"/>
    </row>
    <row r="390" spans="6:20" x14ac:dyDescent="0.25">
      <c r="F390" s="238"/>
      <c r="G390" s="238"/>
      <c r="H390" s="238"/>
      <c r="I390" s="238"/>
      <c r="J390" s="238"/>
      <c r="K390" s="238"/>
      <c r="L390" s="238"/>
      <c r="M390" s="238"/>
      <c r="N390" s="238"/>
      <c r="O390" s="238"/>
      <c r="P390" s="238"/>
      <c r="Q390" s="238"/>
      <c r="R390" s="238"/>
      <c r="S390" s="238"/>
      <c r="T390" s="238"/>
    </row>
    <row r="391" spans="6:20" x14ac:dyDescent="0.25">
      <c r="F391" s="238"/>
      <c r="G391" s="238"/>
      <c r="H391" s="238"/>
      <c r="I391" s="238"/>
      <c r="J391" s="238"/>
      <c r="K391" s="238"/>
      <c r="L391" s="238"/>
      <c r="M391" s="238"/>
      <c r="N391" s="238"/>
      <c r="O391" s="238"/>
      <c r="P391" s="238"/>
      <c r="Q391" s="238"/>
      <c r="R391" s="238"/>
      <c r="S391" s="238"/>
      <c r="T391" s="238"/>
    </row>
    <row r="392" spans="6:20" x14ac:dyDescent="0.25">
      <c r="F392" s="238"/>
      <c r="G392" s="238"/>
      <c r="H392" s="238"/>
      <c r="I392" s="238"/>
      <c r="J392" s="238"/>
      <c r="K392" s="238"/>
      <c r="L392" s="238"/>
      <c r="M392" s="238"/>
      <c r="N392" s="238"/>
      <c r="O392" s="238"/>
      <c r="P392" s="238"/>
      <c r="Q392" s="238"/>
      <c r="R392" s="238"/>
      <c r="S392" s="238"/>
      <c r="T392" s="238"/>
    </row>
    <row r="393" spans="6:20" x14ac:dyDescent="0.25">
      <c r="F393" s="238"/>
      <c r="G393" s="238"/>
      <c r="H393" s="238"/>
      <c r="I393" s="238"/>
      <c r="J393" s="238"/>
      <c r="K393" s="238"/>
      <c r="L393" s="238"/>
      <c r="M393" s="238"/>
      <c r="N393" s="238"/>
      <c r="O393" s="238"/>
      <c r="P393" s="238"/>
      <c r="Q393" s="238"/>
      <c r="R393" s="238"/>
      <c r="S393" s="238"/>
      <c r="T393" s="238"/>
    </row>
    <row r="394" spans="6:20" x14ac:dyDescent="0.25">
      <c r="F394" s="238"/>
      <c r="G394" s="238"/>
      <c r="H394" s="238"/>
      <c r="I394" s="238"/>
      <c r="J394" s="238"/>
      <c r="K394" s="238"/>
      <c r="L394" s="238"/>
      <c r="M394" s="238"/>
      <c r="N394" s="238"/>
      <c r="O394" s="238"/>
      <c r="P394" s="238"/>
      <c r="Q394" s="238"/>
      <c r="R394" s="238"/>
      <c r="S394" s="238"/>
      <c r="T394" s="238"/>
    </row>
    <row r="395" spans="6:20" x14ac:dyDescent="0.25">
      <c r="F395" s="238"/>
      <c r="G395" s="238"/>
      <c r="H395" s="238"/>
      <c r="I395" s="238"/>
      <c r="J395" s="238"/>
      <c r="K395" s="238"/>
      <c r="L395" s="238"/>
      <c r="M395" s="238"/>
      <c r="N395" s="238"/>
      <c r="O395" s="238"/>
      <c r="P395" s="238"/>
      <c r="Q395" s="238"/>
      <c r="R395" s="238"/>
      <c r="S395" s="238"/>
      <c r="T395" s="238"/>
    </row>
    <row r="396" spans="6:20" x14ac:dyDescent="0.25">
      <c r="F396" s="238"/>
      <c r="G396" s="238"/>
      <c r="H396" s="238"/>
      <c r="I396" s="238"/>
      <c r="J396" s="238"/>
      <c r="K396" s="238"/>
      <c r="L396" s="238"/>
      <c r="M396" s="238"/>
      <c r="N396" s="238"/>
      <c r="O396" s="238"/>
      <c r="P396" s="238"/>
      <c r="Q396" s="238"/>
      <c r="R396" s="238"/>
      <c r="S396" s="238"/>
      <c r="T396" s="238"/>
    </row>
    <row r="397" spans="6:20" x14ac:dyDescent="0.25">
      <c r="F397" s="238"/>
      <c r="G397" s="238"/>
      <c r="H397" s="238"/>
      <c r="I397" s="238"/>
      <c r="J397" s="238"/>
      <c r="K397" s="238"/>
      <c r="L397" s="238"/>
      <c r="M397" s="238"/>
      <c r="N397" s="238"/>
      <c r="O397" s="238"/>
      <c r="P397" s="238"/>
      <c r="Q397" s="238"/>
      <c r="R397" s="238"/>
      <c r="S397" s="238"/>
      <c r="T397" s="238"/>
    </row>
    <row r="398" spans="6:20" x14ac:dyDescent="0.25">
      <c r="F398" s="238"/>
      <c r="G398" s="238"/>
      <c r="H398" s="238"/>
      <c r="I398" s="238"/>
      <c r="J398" s="238"/>
      <c r="K398" s="238"/>
      <c r="L398" s="238"/>
      <c r="M398" s="238"/>
      <c r="N398" s="238"/>
      <c r="O398" s="238"/>
      <c r="P398" s="238"/>
      <c r="Q398" s="238"/>
      <c r="R398" s="238"/>
      <c r="S398" s="238"/>
      <c r="T398" s="238"/>
    </row>
    <row r="399" spans="6:20" x14ac:dyDescent="0.25">
      <c r="F399" s="238"/>
      <c r="G399" s="238"/>
      <c r="H399" s="238"/>
      <c r="I399" s="238"/>
      <c r="J399" s="238"/>
      <c r="K399" s="238"/>
      <c r="L399" s="238"/>
      <c r="M399" s="238"/>
      <c r="N399" s="238"/>
      <c r="O399" s="238"/>
      <c r="P399" s="238"/>
      <c r="Q399" s="238"/>
      <c r="R399" s="238"/>
      <c r="S399" s="238"/>
      <c r="T399" s="238"/>
    </row>
    <row r="400" spans="6:20" x14ac:dyDescent="0.25">
      <c r="F400" s="238"/>
      <c r="G400" s="238"/>
      <c r="H400" s="238"/>
      <c r="I400" s="238"/>
      <c r="J400" s="238"/>
      <c r="K400" s="238"/>
      <c r="L400" s="238"/>
      <c r="M400" s="238"/>
      <c r="N400" s="238"/>
      <c r="O400" s="238"/>
      <c r="P400" s="238"/>
      <c r="Q400" s="238"/>
      <c r="R400" s="238"/>
      <c r="S400" s="238"/>
      <c r="T400" s="238"/>
    </row>
    <row r="401" spans="6:20" x14ac:dyDescent="0.25">
      <c r="F401" s="238"/>
      <c r="G401" s="238"/>
      <c r="H401" s="238"/>
      <c r="I401" s="238"/>
      <c r="J401" s="238"/>
      <c r="K401" s="238"/>
      <c r="L401" s="238"/>
      <c r="M401" s="238"/>
      <c r="N401" s="238"/>
      <c r="O401" s="238"/>
      <c r="P401" s="238"/>
      <c r="Q401" s="238"/>
      <c r="R401" s="238"/>
      <c r="S401" s="238"/>
      <c r="T401" s="238"/>
    </row>
    <row r="402" spans="6:20" x14ac:dyDescent="0.25">
      <c r="F402" s="238"/>
      <c r="G402" s="238"/>
      <c r="H402" s="238"/>
      <c r="I402" s="238"/>
      <c r="J402" s="238"/>
      <c r="K402" s="238"/>
      <c r="L402" s="238"/>
      <c r="M402" s="238"/>
      <c r="N402" s="238"/>
      <c r="O402" s="238"/>
      <c r="P402" s="238"/>
      <c r="Q402" s="238"/>
      <c r="R402" s="238"/>
      <c r="S402" s="238"/>
      <c r="T402" s="238"/>
    </row>
    <row r="403" spans="6:20" x14ac:dyDescent="0.25">
      <c r="F403" s="238"/>
      <c r="G403" s="238"/>
      <c r="H403" s="238"/>
      <c r="I403" s="238"/>
      <c r="J403" s="238"/>
      <c r="K403" s="238"/>
      <c r="L403" s="238"/>
      <c r="M403" s="238"/>
      <c r="N403" s="238"/>
      <c r="O403" s="238"/>
      <c r="P403" s="238"/>
      <c r="Q403" s="238"/>
      <c r="R403" s="238"/>
      <c r="S403" s="238"/>
      <c r="T403" s="238"/>
    </row>
    <row r="404" spans="6:20" x14ac:dyDescent="0.25">
      <c r="F404" s="238"/>
      <c r="G404" s="238"/>
      <c r="H404" s="238"/>
      <c r="I404" s="238"/>
      <c r="J404" s="238"/>
      <c r="K404" s="238"/>
      <c r="L404" s="238"/>
      <c r="M404" s="238"/>
      <c r="N404" s="238"/>
      <c r="O404" s="238"/>
      <c r="P404" s="238"/>
      <c r="Q404" s="238"/>
      <c r="R404" s="238"/>
      <c r="S404" s="238"/>
      <c r="T404" s="238"/>
    </row>
    <row r="405" spans="6:20" x14ac:dyDescent="0.25">
      <c r="F405" s="238"/>
      <c r="G405" s="238"/>
      <c r="H405" s="238"/>
      <c r="I405" s="238"/>
      <c r="J405" s="238"/>
      <c r="K405" s="238"/>
      <c r="L405" s="238"/>
      <c r="M405" s="238"/>
      <c r="N405" s="238"/>
      <c r="O405" s="238"/>
      <c r="P405" s="238"/>
      <c r="Q405" s="238"/>
      <c r="R405" s="238"/>
      <c r="S405" s="238"/>
      <c r="T405" s="238"/>
    </row>
    <row r="406" spans="6:20" x14ac:dyDescent="0.25">
      <c r="F406" s="238"/>
      <c r="G406" s="238"/>
      <c r="H406" s="238"/>
      <c r="I406" s="238"/>
      <c r="J406" s="238"/>
      <c r="K406" s="238"/>
      <c r="L406" s="238"/>
      <c r="M406" s="238"/>
      <c r="N406" s="238"/>
      <c r="O406" s="238"/>
      <c r="P406" s="238"/>
      <c r="Q406" s="238"/>
      <c r="R406" s="238"/>
      <c r="S406" s="238"/>
      <c r="T406" s="238"/>
    </row>
    <row r="407" spans="6:20" x14ac:dyDescent="0.25">
      <c r="F407" s="238"/>
      <c r="G407" s="238"/>
      <c r="H407" s="238"/>
      <c r="I407" s="238"/>
      <c r="J407" s="238"/>
      <c r="K407" s="238"/>
      <c r="L407" s="238"/>
      <c r="M407" s="238"/>
      <c r="N407" s="238"/>
      <c r="O407" s="238"/>
      <c r="P407" s="238"/>
      <c r="Q407" s="238"/>
      <c r="R407" s="238"/>
      <c r="S407" s="238"/>
      <c r="T407" s="238"/>
    </row>
    <row r="408" spans="6:20" x14ac:dyDescent="0.25">
      <c r="F408" s="238"/>
      <c r="G408" s="238"/>
      <c r="H408" s="238"/>
      <c r="I408" s="238"/>
      <c r="J408" s="238"/>
      <c r="K408" s="238"/>
      <c r="L408" s="238"/>
      <c r="M408" s="238"/>
      <c r="N408" s="238"/>
      <c r="O408" s="238"/>
      <c r="P408" s="238"/>
      <c r="Q408" s="238"/>
      <c r="R408" s="238"/>
      <c r="S408" s="238"/>
      <c r="T408" s="238"/>
    </row>
    <row r="409" spans="6:20" x14ac:dyDescent="0.25">
      <c r="F409" s="238"/>
      <c r="G409" s="238"/>
      <c r="H409" s="238"/>
      <c r="I409" s="238"/>
      <c r="J409" s="238"/>
      <c r="K409" s="238"/>
      <c r="L409" s="238"/>
      <c r="M409" s="238"/>
      <c r="N409" s="238"/>
      <c r="O409" s="238"/>
      <c r="P409" s="238"/>
      <c r="Q409" s="238"/>
      <c r="R409" s="238"/>
      <c r="S409" s="238"/>
      <c r="T409" s="238"/>
    </row>
    <row r="410" spans="6:20" x14ac:dyDescent="0.25">
      <c r="F410" s="238"/>
      <c r="G410" s="238"/>
      <c r="H410" s="238"/>
      <c r="I410" s="238"/>
      <c r="J410" s="238"/>
      <c r="K410" s="238"/>
      <c r="L410" s="238"/>
      <c r="M410" s="238"/>
      <c r="N410" s="238"/>
      <c r="O410" s="238"/>
      <c r="P410" s="238"/>
      <c r="Q410" s="238"/>
      <c r="R410" s="238"/>
      <c r="S410" s="238"/>
      <c r="T410" s="238"/>
    </row>
    <row r="411" spans="6:20" x14ac:dyDescent="0.25">
      <c r="F411" s="238"/>
      <c r="G411" s="238"/>
      <c r="H411" s="238"/>
      <c r="I411" s="238"/>
      <c r="J411" s="238"/>
      <c r="K411" s="238"/>
      <c r="L411" s="238"/>
      <c r="M411" s="238"/>
      <c r="N411" s="238"/>
      <c r="O411" s="238"/>
      <c r="P411" s="238"/>
      <c r="Q411" s="238"/>
      <c r="R411" s="238"/>
      <c r="S411" s="238"/>
      <c r="T411" s="238"/>
    </row>
    <row r="412" spans="6:20" x14ac:dyDescent="0.25">
      <c r="F412" s="238"/>
      <c r="G412" s="238"/>
      <c r="H412" s="238"/>
      <c r="I412" s="238"/>
      <c r="J412" s="238"/>
      <c r="K412" s="238"/>
      <c r="L412" s="238"/>
      <c r="M412" s="238"/>
      <c r="N412" s="238"/>
      <c r="O412" s="238"/>
      <c r="P412" s="238"/>
      <c r="Q412" s="238"/>
      <c r="R412" s="238"/>
      <c r="S412" s="238"/>
      <c r="T412" s="238"/>
    </row>
    <row r="413" spans="6:20" x14ac:dyDescent="0.25">
      <c r="F413" s="238"/>
      <c r="G413" s="238"/>
      <c r="H413" s="238"/>
      <c r="I413" s="238"/>
      <c r="J413" s="238"/>
      <c r="K413" s="238"/>
      <c r="L413" s="238"/>
      <c r="M413" s="238"/>
      <c r="N413" s="238"/>
      <c r="O413" s="238"/>
      <c r="P413" s="238"/>
      <c r="Q413" s="238"/>
      <c r="R413" s="238"/>
      <c r="S413" s="238"/>
      <c r="T413" s="238"/>
    </row>
    <row r="414" spans="6:20" x14ac:dyDescent="0.25">
      <c r="F414" s="238"/>
      <c r="G414" s="238"/>
      <c r="H414" s="238"/>
      <c r="I414" s="238"/>
      <c r="J414" s="238"/>
      <c r="K414" s="238"/>
      <c r="L414" s="238"/>
      <c r="M414" s="238"/>
      <c r="N414" s="238"/>
      <c r="O414" s="238"/>
      <c r="P414" s="238"/>
      <c r="Q414" s="238"/>
      <c r="R414" s="238"/>
      <c r="S414" s="238"/>
      <c r="T414" s="238"/>
    </row>
    <row r="415" spans="6:20" x14ac:dyDescent="0.25">
      <c r="F415" s="238"/>
      <c r="G415" s="238"/>
      <c r="H415" s="238"/>
      <c r="I415" s="238"/>
      <c r="J415" s="238"/>
      <c r="K415" s="238"/>
      <c r="L415" s="238"/>
      <c r="M415" s="238"/>
      <c r="N415" s="238"/>
      <c r="O415" s="238"/>
      <c r="P415" s="238"/>
      <c r="Q415" s="238"/>
      <c r="R415" s="238"/>
      <c r="S415" s="238"/>
      <c r="T415" s="238"/>
    </row>
    <row r="416" spans="6:20" x14ac:dyDescent="0.25">
      <c r="F416" s="238"/>
      <c r="G416" s="238"/>
      <c r="H416" s="238"/>
      <c r="I416" s="238"/>
      <c r="J416" s="238"/>
      <c r="K416" s="238"/>
      <c r="L416" s="238"/>
      <c r="M416" s="238"/>
      <c r="N416" s="238"/>
      <c r="O416" s="238"/>
      <c r="P416" s="238"/>
      <c r="Q416" s="238"/>
      <c r="R416" s="238"/>
      <c r="S416" s="238"/>
      <c r="T416" s="238"/>
    </row>
    <row r="417" spans="6:20" x14ac:dyDescent="0.25">
      <c r="F417" s="238"/>
      <c r="G417" s="238"/>
      <c r="H417" s="238"/>
      <c r="I417" s="238"/>
      <c r="J417" s="238"/>
      <c r="K417" s="238"/>
      <c r="L417" s="238"/>
      <c r="M417" s="238"/>
      <c r="N417" s="238"/>
      <c r="O417" s="238"/>
      <c r="P417" s="238"/>
      <c r="Q417" s="238"/>
      <c r="R417" s="238"/>
      <c r="S417" s="238"/>
      <c r="T417" s="238"/>
    </row>
    <row r="418" spans="6:20" x14ac:dyDescent="0.25">
      <c r="F418" s="238"/>
      <c r="G418" s="238"/>
      <c r="H418" s="238"/>
      <c r="I418" s="238"/>
      <c r="J418" s="238"/>
      <c r="K418" s="238"/>
      <c r="L418" s="238"/>
      <c r="M418" s="238"/>
      <c r="N418" s="238"/>
      <c r="O418" s="238"/>
      <c r="P418" s="238"/>
      <c r="Q418" s="238"/>
      <c r="R418" s="238"/>
      <c r="S418" s="238"/>
      <c r="T418" s="238"/>
    </row>
    <row r="419" spans="6:20" x14ac:dyDescent="0.25">
      <c r="F419" s="238"/>
      <c r="G419" s="238"/>
      <c r="H419" s="238"/>
      <c r="I419" s="238"/>
      <c r="J419" s="238"/>
      <c r="K419" s="238"/>
      <c r="L419" s="238"/>
      <c r="M419" s="238"/>
      <c r="N419" s="238"/>
      <c r="O419" s="238"/>
      <c r="P419" s="238"/>
      <c r="Q419" s="238"/>
      <c r="R419" s="238"/>
      <c r="S419" s="238"/>
      <c r="T419" s="238"/>
    </row>
    <row r="420" spans="6:20" x14ac:dyDescent="0.25">
      <c r="F420" s="238"/>
      <c r="G420" s="238"/>
      <c r="H420" s="238"/>
      <c r="I420" s="238"/>
      <c r="J420" s="238"/>
      <c r="K420" s="238"/>
      <c r="L420" s="238"/>
      <c r="M420" s="238"/>
      <c r="N420" s="238"/>
      <c r="O420" s="238"/>
      <c r="P420" s="238"/>
      <c r="Q420" s="238"/>
      <c r="R420" s="238"/>
      <c r="S420" s="238"/>
      <c r="T420" s="238"/>
    </row>
    <row r="421" spans="6:20" x14ac:dyDescent="0.25">
      <c r="F421" s="238"/>
      <c r="G421" s="238"/>
      <c r="H421" s="238"/>
      <c r="I421" s="238"/>
      <c r="J421" s="238"/>
      <c r="K421" s="238"/>
      <c r="L421" s="238"/>
      <c r="M421" s="238"/>
      <c r="N421" s="238"/>
      <c r="O421" s="238"/>
      <c r="P421" s="238"/>
      <c r="Q421" s="238"/>
      <c r="R421" s="238"/>
      <c r="S421" s="238"/>
      <c r="T421" s="238"/>
    </row>
    <row r="422" spans="6:20" x14ac:dyDescent="0.25">
      <c r="F422" s="238"/>
      <c r="G422" s="238"/>
      <c r="H422" s="238"/>
      <c r="I422" s="238"/>
      <c r="J422" s="238"/>
      <c r="K422" s="238"/>
      <c r="L422" s="238"/>
      <c r="M422" s="238"/>
      <c r="N422" s="238"/>
      <c r="O422" s="238"/>
      <c r="P422" s="238"/>
      <c r="Q422" s="238"/>
      <c r="R422" s="238"/>
      <c r="S422" s="238"/>
      <c r="T422" s="238"/>
    </row>
    <row r="423" spans="6:20" x14ac:dyDescent="0.25">
      <c r="F423" s="238"/>
      <c r="G423" s="238"/>
      <c r="H423" s="238"/>
      <c r="I423" s="238"/>
      <c r="J423" s="238"/>
      <c r="K423" s="238"/>
      <c r="L423" s="238"/>
      <c r="M423" s="238"/>
      <c r="N423" s="238"/>
      <c r="O423" s="238"/>
      <c r="P423" s="238"/>
      <c r="Q423" s="238"/>
      <c r="R423" s="238"/>
      <c r="S423" s="238"/>
      <c r="T423" s="238"/>
    </row>
    <row r="424" spans="6:20" x14ac:dyDescent="0.25">
      <c r="F424" s="238"/>
      <c r="G424" s="238"/>
      <c r="H424" s="238"/>
      <c r="I424" s="238"/>
      <c r="J424" s="238"/>
      <c r="K424" s="238"/>
      <c r="L424" s="238"/>
      <c r="M424" s="238"/>
      <c r="N424" s="238"/>
      <c r="O424" s="238"/>
      <c r="P424" s="238"/>
      <c r="Q424" s="238"/>
      <c r="R424" s="238"/>
      <c r="S424" s="238"/>
      <c r="T424" s="238"/>
    </row>
    <row r="425" spans="6:20" x14ac:dyDescent="0.25">
      <c r="F425" s="238"/>
      <c r="G425" s="238"/>
      <c r="H425" s="238"/>
      <c r="I425" s="238"/>
      <c r="J425" s="238"/>
      <c r="K425" s="238"/>
      <c r="L425" s="238"/>
      <c r="M425" s="238"/>
      <c r="N425" s="238"/>
      <c r="O425" s="238"/>
      <c r="P425" s="238"/>
      <c r="Q425" s="238"/>
      <c r="R425" s="238"/>
      <c r="S425" s="238"/>
      <c r="T425" s="238"/>
    </row>
    <row r="426" spans="6:20" x14ac:dyDescent="0.25">
      <c r="F426" s="238"/>
      <c r="G426" s="238"/>
      <c r="H426" s="238"/>
      <c r="I426" s="238"/>
      <c r="J426" s="238"/>
      <c r="K426" s="238"/>
      <c r="L426" s="238"/>
      <c r="M426" s="238"/>
      <c r="N426" s="238"/>
      <c r="O426" s="238"/>
      <c r="P426" s="238"/>
      <c r="Q426" s="238"/>
      <c r="R426" s="238"/>
      <c r="S426" s="238"/>
      <c r="T426" s="238"/>
    </row>
    <row r="427" spans="6:20" x14ac:dyDescent="0.25">
      <c r="F427" s="238"/>
      <c r="G427" s="238"/>
      <c r="H427" s="238"/>
      <c r="I427" s="238"/>
      <c r="J427" s="238"/>
      <c r="K427" s="238"/>
      <c r="L427" s="238"/>
      <c r="M427" s="238"/>
      <c r="N427" s="238"/>
      <c r="O427" s="238"/>
      <c r="P427" s="238"/>
      <c r="Q427" s="238"/>
      <c r="R427" s="238"/>
      <c r="S427" s="238"/>
      <c r="T427" s="238"/>
    </row>
    <row r="428" spans="6:20" x14ac:dyDescent="0.25">
      <c r="F428" s="238"/>
      <c r="G428" s="238"/>
      <c r="H428" s="238"/>
      <c r="I428" s="238"/>
      <c r="J428" s="238"/>
      <c r="K428" s="238"/>
      <c r="L428" s="238"/>
      <c r="M428" s="238"/>
      <c r="N428" s="238"/>
      <c r="O428" s="238"/>
      <c r="P428" s="238"/>
      <c r="Q428" s="238"/>
      <c r="R428" s="238"/>
      <c r="S428" s="238"/>
      <c r="T428" s="238"/>
    </row>
    <row r="429" spans="6:20" x14ac:dyDescent="0.25">
      <c r="F429" s="238"/>
      <c r="G429" s="238"/>
      <c r="H429" s="238"/>
      <c r="I429" s="238"/>
      <c r="J429" s="238"/>
      <c r="K429" s="238"/>
      <c r="L429" s="238"/>
      <c r="M429" s="238"/>
      <c r="N429" s="238"/>
      <c r="O429" s="238"/>
      <c r="P429" s="238"/>
      <c r="Q429" s="238"/>
      <c r="R429" s="238"/>
      <c r="S429" s="238"/>
      <c r="T429" s="238"/>
    </row>
    <row r="430" spans="6:20" x14ac:dyDescent="0.25">
      <c r="F430" s="238"/>
      <c r="G430" s="238"/>
      <c r="H430" s="238"/>
      <c r="I430" s="238"/>
      <c r="J430" s="238"/>
      <c r="K430" s="238"/>
      <c r="L430" s="238"/>
      <c r="M430" s="238"/>
      <c r="N430" s="238"/>
      <c r="O430" s="238"/>
      <c r="P430" s="238"/>
      <c r="Q430" s="238"/>
      <c r="R430" s="238"/>
      <c r="S430" s="238"/>
      <c r="T430" s="238"/>
    </row>
    <row r="431" spans="6:20" x14ac:dyDescent="0.25">
      <c r="F431" s="238"/>
      <c r="G431" s="238"/>
      <c r="H431" s="238"/>
      <c r="I431" s="238"/>
      <c r="J431" s="238"/>
      <c r="K431" s="238"/>
      <c r="L431" s="238"/>
      <c r="M431" s="238"/>
      <c r="N431" s="238"/>
      <c r="O431" s="238"/>
      <c r="P431" s="238"/>
      <c r="Q431" s="238"/>
      <c r="R431" s="238"/>
      <c r="S431" s="238"/>
      <c r="T431" s="238"/>
    </row>
    <row r="432" spans="6:20" x14ac:dyDescent="0.25">
      <c r="F432" s="238"/>
      <c r="G432" s="238"/>
      <c r="H432" s="238"/>
      <c r="I432" s="238"/>
      <c r="J432" s="238"/>
      <c r="K432" s="238"/>
      <c r="L432" s="238"/>
      <c r="M432" s="238"/>
      <c r="N432" s="238"/>
      <c r="O432" s="238"/>
      <c r="P432" s="238"/>
      <c r="Q432" s="238"/>
      <c r="R432" s="238"/>
      <c r="S432" s="238"/>
      <c r="T432" s="238"/>
    </row>
    <row r="433" spans="6:20" x14ac:dyDescent="0.25">
      <c r="F433" s="238"/>
      <c r="G433" s="238"/>
      <c r="H433" s="238"/>
      <c r="I433" s="238"/>
      <c r="J433" s="238"/>
      <c r="K433" s="238"/>
      <c r="L433" s="238"/>
      <c r="M433" s="238"/>
      <c r="N433" s="238"/>
      <c r="O433" s="238"/>
      <c r="P433" s="238"/>
      <c r="Q433" s="238"/>
      <c r="R433" s="238"/>
      <c r="S433" s="238"/>
      <c r="T433" s="238"/>
    </row>
    <row r="434" spans="6:20" x14ac:dyDescent="0.25">
      <c r="F434" s="238"/>
      <c r="G434" s="238"/>
      <c r="H434" s="238"/>
      <c r="I434" s="238"/>
      <c r="J434" s="238"/>
      <c r="K434" s="238"/>
      <c r="L434" s="238"/>
      <c r="M434" s="238"/>
      <c r="N434" s="238"/>
      <c r="O434" s="238"/>
      <c r="P434" s="238"/>
      <c r="Q434" s="238"/>
      <c r="R434" s="238"/>
      <c r="S434" s="238"/>
      <c r="T434" s="238"/>
    </row>
    <row r="435" spans="6:20" x14ac:dyDescent="0.25">
      <c r="F435" s="238"/>
      <c r="G435" s="238"/>
      <c r="H435" s="238"/>
      <c r="I435" s="238"/>
      <c r="J435" s="238"/>
      <c r="K435" s="238"/>
      <c r="L435" s="238"/>
      <c r="M435" s="238"/>
      <c r="N435" s="238"/>
      <c r="O435" s="238"/>
      <c r="P435" s="238"/>
      <c r="Q435" s="238"/>
      <c r="R435" s="238"/>
      <c r="S435" s="238"/>
      <c r="T435" s="238"/>
    </row>
    <row r="436" spans="6:20" x14ac:dyDescent="0.25">
      <c r="F436" s="238"/>
      <c r="G436" s="238"/>
      <c r="H436" s="238"/>
      <c r="I436" s="238"/>
      <c r="J436" s="238"/>
      <c r="K436" s="238"/>
      <c r="L436" s="238"/>
      <c r="M436" s="238"/>
      <c r="N436" s="238"/>
      <c r="O436" s="238"/>
      <c r="P436" s="238"/>
      <c r="Q436" s="238"/>
      <c r="R436" s="238"/>
      <c r="S436" s="238"/>
      <c r="T436" s="238"/>
    </row>
    <row r="437" spans="6:20" x14ac:dyDescent="0.25">
      <c r="F437" s="238"/>
      <c r="G437" s="238"/>
      <c r="H437" s="238"/>
      <c r="I437" s="238"/>
      <c r="J437" s="238"/>
      <c r="K437" s="238"/>
      <c r="L437" s="238"/>
      <c r="M437" s="238"/>
      <c r="N437" s="238"/>
      <c r="O437" s="238"/>
      <c r="P437" s="238"/>
      <c r="Q437" s="238"/>
      <c r="R437" s="238"/>
      <c r="S437" s="238"/>
      <c r="T437" s="238"/>
    </row>
    <row r="438" spans="6:20" x14ac:dyDescent="0.25">
      <c r="F438" s="238"/>
      <c r="G438" s="238"/>
      <c r="H438" s="238"/>
      <c r="I438" s="238"/>
      <c r="J438" s="238"/>
      <c r="K438" s="238"/>
      <c r="L438" s="238"/>
      <c r="M438" s="238"/>
      <c r="N438" s="238"/>
      <c r="O438" s="238"/>
      <c r="P438" s="238"/>
      <c r="Q438" s="238"/>
      <c r="R438" s="238"/>
      <c r="S438" s="238"/>
      <c r="T438" s="238"/>
    </row>
    <row r="439" spans="6:20" x14ac:dyDescent="0.25">
      <c r="F439" s="238"/>
      <c r="G439" s="238"/>
      <c r="H439" s="238"/>
      <c r="I439" s="238"/>
      <c r="J439" s="238"/>
      <c r="K439" s="238"/>
      <c r="L439" s="238"/>
      <c r="M439" s="238"/>
      <c r="N439" s="238"/>
      <c r="O439" s="238"/>
      <c r="P439" s="238"/>
      <c r="Q439" s="238"/>
      <c r="R439" s="238"/>
      <c r="S439" s="238"/>
      <c r="T439" s="238"/>
    </row>
    <row r="440" spans="6:20" x14ac:dyDescent="0.25">
      <c r="F440" s="238"/>
      <c r="G440" s="238"/>
      <c r="H440" s="238"/>
      <c r="I440" s="238"/>
      <c r="J440" s="238"/>
      <c r="K440" s="238"/>
      <c r="L440" s="238"/>
      <c r="M440" s="238"/>
      <c r="N440" s="238"/>
      <c r="O440" s="238"/>
      <c r="P440" s="238"/>
      <c r="Q440" s="238"/>
      <c r="R440" s="238"/>
      <c r="S440" s="238"/>
      <c r="T440" s="238"/>
    </row>
    <row r="441" spans="6:20" x14ac:dyDescent="0.25"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238"/>
      <c r="Q441" s="238"/>
      <c r="R441" s="238"/>
      <c r="S441" s="238"/>
      <c r="T441" s="238"/>
    </row>
    <row r="442" spans="6:20" x14ac:dyDescent="0.25"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238"/>
      <c r="Q442" s="238"/>
      <c r="R442" s="238"/>
      <c r="S442" s="238"/>
      <c r="T442" s="238"/>
    </row>
    <row r="443" spans="6:20" x14ac:dyDescent="0.25">
      <c r="F443" s="238"/>
      <c r="G443" s="238"/>
      <c r="H443" s="238"/>
      <c r="I443" s="238"/>
      <c r="J443" s="238"/>
      <c r="K443" s="238"/>
      <c r="L443" s="238"/>
      <c r="M443" s="238"/>
      <c r="N443" s="238"/>
      <c r="O443" s="238"/>
      <c r="P443" s="238"/>
      <c r="Q443" s="238"/>
      <c r="R443" s="238"/>
      <c r="S443" s="238"/>
      <c r="T443" s="238"/>
    </row>
    <row r="444" spans="6:20" x14ac:dyDescent="0.25">
      <c r="F444" s="238"/>
      <c r="G444" s="238"/>
      <c r="H444" s="238"/>
      <c r="I444" s="238"/>
      <c r="J444" s="238"/>
      <c r="K444" s="238"/>
      <c r="L444" s="238"/>
      <c r="M444" s="238"/>
      <c r="N444" s="238"/>
      <c r="O444" s="238"/>
      <c r="P444" s="238"/>
      <c r="Q444" s="238"/>
      <c r="R444" s="238"/>
      <c r="S444" s="238"/>
      <c r="T444" s="238"/>
    </row>
    <row r="445" spans="6:20" x14ac:dyDescent="0.25">
      <c r="F445" s="238"/>
      <c r="G445" s="238"/>
      <c r="H445" s="238"/>
      <c r="I445" s="238"/>
      <c r="J445" s="238"/>
      <c r="K445" s="238"/>
      <c r="L445" s="238"/>
      <c r="M445" s="238"/>
      <c r="N445" s="238"/>
      <c r="O445" s="238"/>
      <c r="P445" s="238"/>
      <c r="Q445" s="238"/>
      <c r="R445" s="238"/>
      <c r="S445" s="238"/>
      <c r="T445" s="238"/>
    </row>
    <row r="446" spans="6:20" x14ac:dyDescent="0.25">
      <c r="F446" s="238"/>
      <c r="G446" s="238"/>
      <c r="H446" s="238"/>
      <c r="I446" s="238"/>
      <c r="J446" s="238"/>
      <c r="K446" s="238"/>
      <c r="L446" s="238"/>
      <c r="M446" s="238"/>
      <c r="N446" s="238"/>
      <c r="O446" s="238"/>
      <c r="P446" s="238"/>
      <c r="Q446" s="238"/>
      <c r="R446" s="238"/>
      <c r="S446" s="238"/>
      <c r="T446" s="238"/>
    </row>
    <row r="447" spans="6:20" x14ac:dyDescent="0.25">
      <c r="F447" s="238"/>
      <c r="G447" s="238"/>
      <c r="H447" s="238"/>
      <c r="I447" s="238"/>
      <c r="J447" s="238"/>
      <c r="K447" s="238"/>
      <c r="L447" s="238"/>
      <c r="M447" s="238"/>
      <c r="N447" s="238"/>
      <c r="O447" s="238"/>
      <c r="P447" s="238"/>
      <c r="Q447" s="238"/>
      <c r="R447" s="238"/>
      <c r="S447" s="238"/>
      <c r="T447" s="238"/>
    </row>
    <row r="448" spans="6:20" x14ac:dyDescent="0.25">
      <c r="F448" s="238"/>
      <c r="G448" s="238"/>
      <c r="H448" s="238"/>
      <c r="I448" s="238"/>
      <c r="J448" s="238"/>
      <c r="K448" s="238"/>
      <c r="L448" s="238"/>
      <c r="M448" s="238"/>
      <c r="N448" s="238"/>
      <c r="O448" s="238"/>
      <c r="P448" s="238"/>
      <c r="Q448" s="238"/>
      <c r="R448" s="238"/>
      <c r="S448" s="238"/>
      <c r="T448" s="238"/>
    </row>
    <row r="449" spans="6:20" x14ac:dyDescent="0.25">
      <c r="F449" s="238"/>
      <c r="G449" s="238"/>
      <c r="H449" s="238"/>
      <c r="I449" s="238"/>
      <c r="J449" s="238"/>
      <c r="K449" s="238"/>
      <c r="L449" s="238"/>
      <c r="M449" s="238"/>
      <c r="N449" s="238"/>
      <c r="O449" s="238"/>
      <c r="P449" s="238"/>
      <c r="Q449" s="238"/>
      <c r="R449" s="238"/>
      <c r="S449" s="238"/>
      <c r="T449" s="238"/>
    </row>
    <row r="450" spans="6:20" x14ac:dyDescent="0.25">
      <c r="F450" s="238"/>
      <c r="G450" s="238"/>
      <c r="H450" s="238"/>
      <c r="I450" s="238"/>
      <c r="J450" s="238"/>
      <c r="K450" s="238"/>
      <c r="L450" s="238"/>
      <c r="M450" s="238"/>
      <c r="N450" s="238"/>
      <c r="O450" s="238"/>
      <c r="P450" s="238"/>
      <c r="Q450" s="238"/>
      <c r="R450" s="238"/>
      <c r="S450" s="238"/>
      <c r="T450" s="238"/>
    </row>
    <row r="451" spans="6:20" x14ac:dyDescent="0.25">
      <c r="F451" s="238"/>
      <c r="G451" s="238"/>
      <c r="H451" s="238"/>
      <c r="I451" s="238"/>
      <c r="J451" s="238"/>
      <c r="K451" s="238"/>
      <c r="L451" s="238"/>
      <c r="M451" s="238"/>
      <c r="N451" s="238"/>
      <c r="O451" s="238"/>
      <c r="P451" s="238"/>
      <c r="Q451" s="238"/>
      <c r="R451" s="238"/>
      <c r="S451" s="238"/>
      <c r="T451" s="238"/>
    </row>
    <row r="452" spans="6:20" x14ac:dyDescent="0.25">
      <c r="F452" s="238"/>
      <c r="G452" s="238"/>
      <c r="H452" s="238"/>
      <c r="I452" s="238"/>
      <c r="J452" s="238"/>
      <c r="K452" s="238"/>
      <c r="L452" s="238"/>
      <c r="M452" s="238"/>
      <c r="N452" s="238"/>
      <c r="O452" s="238"/>
      <c r="P452" s="238"/>
      <c r="Q452" s="238"/>
      <c r="R452" s="238"/>
      <c r="S452" s="238"/>
      <c r="T452" s="238"/>
    </row>
    <row r="453" spans="6:20" x14ac:dyDescent="0.25">
      <c r="F453" s="238"/>
      <c r="G453" s="238"/>
      <c r="H453" s="238"/>
      <c r="I453" s="238"/>
      <c r="J453" s="238"/>
      <c r="K453" s="238"/>
      <c r="L453" s="238"/>
      <c r="M453" s="238"/>
      <c r="N453" s="238"/>
      <c r="O453" s="238"/>
      <c r="P453" s="238"/>
      <c r="Q453" s="238"/>
      <c r="R453" s="238"/>
      <c r="S453" s="238"/>
      <c r="T453" s="238"/>
    </row>
    <row r="454" spans="6:20" x14ac:dyDescent="0.25">
      <c r="F454" s="238"/>
      <c r="G454" s="238"/>
      <c r="H454" s="238"/>
      <c r="I454" s="238"/>
      <c r="J454" s="238"/>
      <c r="K454" s="238"/>
      <c r="L454" s="238"/>
      <c r="M454" s="238"/>
      <c r="N454" s="238"/>
      <c r="O454" s="238"/>
      <c r="P454" s="238"/>
      <c r="Q454" s="238"/>
      <c r="R454" s="238"/>
      <c r="S454" s="238"/>
      <c r="T454" s="238"/>
    </row>
    <row r="455" spans="6:20" x14ac:dyDescent="0.25">
      <c r="F455" s="238"/>
      <c r="G455" s="238"/>
      <c r="H455" s="238"/>
      <c r="I455" s="238"/>
      <c r="J455" s="238"/>
      <c r="K455" s="238"/>
      <c r="L455" s="238"/>
      <c r="M455" s="238"/>
      <c r="N455" s="238"/>
      <c r="O455" s="238"/>
      <c r="P455" s="238"/>
      <c r="Q455" s="238"/>
      <c r="R455" s="238"/>
      <c r="S455" s="238"/>
      <c r="T455" s="238"/>
    </row>
    <row r="456" spans="6:20" x14ac:dyDescent="0.25">
      <c r="F456" s="238"/>
      <c r="G456" s="238"/>
      <c r="H456" s="238"/>
      <c r="I456" s="238"/>
      <c r="J456" s="238"/>
      <c r="K456" s="238"/>
      <c r="L456" s="238"/>
      <c r="M456" s="238"/>
      <c r="N456" s="238"/>
      <c r="O456" s="238"/>
      <c r="P456" s="238"/>
      <c r="Q456" s="238"/>
      <c r="R456" s="238"/>
      <c r="S456" s="238"/>
      <c r="T456" s="238"/>
    </row>
    <row r="457" spans="6:20" x14ac:dyDescent="0.25">
      <c r="F457" s="238"/>
      <c r="G457" s="238"/>
      <c r="H457" s="238"/>
      <c r="I457" s="238"/>
      <c r="J457" s="238"/>
      <c r="K457" s="238"/>
      <c r="L457" s="238"/>
      <c r="M457" s="238"/>
      <c r="N457" s="238"/>
      <c r="O457" s="238"/>
      <c r="P457" s="238"/>
      <c r="Q457" s="238"/>
      <c r="R457" s="238"/>
      <c r="S457" s="238"/>
      <c r="T457" s="238"/>
    </row>
    <row r="458" spans="6:20" x14ac:dyDescent="0.25">
      <c r="F458" s="238"/>
      <c r="G458" s="238"/>
      <c r="H458" s="238"/>
      <c r="I458" s="238"/>
      <c r="J458" s="238"/>
      <c r="K458" s="238"/>
      <c r="L458" s="238"/>
      <c r="M458" s="238"/>
      <c r="N458" s="238"/>
      <c r="O458" s="238"/>
      <c r="P458" s="238"/>
      <c r="Q458" s="238"/>
      <c r="R458" s="238"/>
      <c r="S458" s="238"/>
      <c r="T458" s="238"/>
    </row>
    <row r="459" spans="6:20" x14ac:dyDescent="0.25">
      <c r="F459" s="238"/>
      <c r="G459" s="238"/>
      <c r="H459" s="238"/>
      <c r="I459" s="238"/>
      <c r="J459" s="238"/>
      <c r="K459" s="238"/>
      <c r="L459" s="238"/>
      <c r="M459" s="238"/>
      <c r="N459" s="238"/>
      <c r="O459" s="238"/>
      <c r="P459" s="238"/>
      <c r="Q459" s="238"/>
      <c r="R459" s="238"/>
      <c r="S459" s="238"/>
      <c r="T459" s="238"/>
    </row>
    <row r="460" spans="6:20" x14ac:dyDescent="0.25">
      <c r="F460" s="238"/>
      <c r="G460" s="238"/>
      <c r="H460" s="238"/>
      <c r="I460" s="238"/>
      <c r="J460" s="238"/>
      <c r="K460" s="238"/>
      <c r="L460" s="238"/>
      <c r="M460" s="238"/>
      <c r="N460" s="238"/>
      <c r="O460" s="238"/>
      <c r="P460" s="238"/>
      <c r="Q460" s="238"/>
      <c r="R460" s="238"/>
      <c r="S460" s="238"/>
      <c r="T460" s="238"/>
    </row>
    <row r="461" spans="6:20" x14ac:dyDescent="0.25">
      <c r="F461" s="238"/>
      <c r="G461" s="238"/>
      <c r="H461" s="238"/>
      <c r="I461" s="238"/>
      <c r="J461" s="238"/>
      <c r="K461" s="238"/>
      <c r="L461" s="238"/>
      <c r="M461" s="238"/>
      <c r="N461" s="238"/>
      <c r="O461" s="238"/>
      <c r="P461" s="238"/>
      <c r="Q461" s="238"/>
      <c r="R461" s="238"/>
      <c r="S461" s="238"/>
      <c r="T461" s="238"/>
    </row>
    <row r="462" spans="6:20" x14ac:dyDescent="0.25">
      <c r="F462" s="238"/>
      <c r="G462" s="238"/>
      <c r="H462" s="238"/>
      <c r="I462" s="238"/>
      <c r="J462" s="238"/>
      <c r="K462" s="238"/>
      <c r="L462" s="238"/>
      <c r="M462" s="238"/>
      <c r="N462" s="238"/>
      <c r="O462" s="238"/>
      <c r="P462" s="238"/>
      <c r="Q462" s="238"/>
      <c r="R462" s="238"/>
      <c r="S462" s="238"/>
      <c r="T462" s="238"/>
    </row>
    <row r="463" spans="6:20" x14ac:dyDescent="0.25">
      <c r="F463" s="238"/>
      <c r="G463" s="238"/>
      <c r="H463" s="238"/>
      <c r="I463" s="238"/>
      <c r="J463" s="238"/>
      <c r="K463" s="238"/>
      <c r="L463" s="238"/>
      <c r="M463" s="238"/>
      <c r="N463" s="238"/>
      <c r="O463" s="238"/>
      <c r="P463" s="238"/>
      <c r="Q463" s="238"/>
      <c r="R463" s="238"/>
      <c r="S463" s="238"/>
      <c r="T463" s="238"/>
    </row>
    <row r="464" spans="6:20" x14ac:dyDescent="0.25">
      <c r="F464" s="238"/>
      <c r="G464" s="238"/>
      <c r="H464" s="238"/>
      <c r="I464" s="238"/>
      <c r="J464" s="238"/>
      <c r="K464" s="238"/>
      <c r="L464" s="238"/>
      <c r="M464" s="238"/>
      <c r="N464" s="238"/>
      <c r="O464" s="238"/>
      <c r="P464" s="238"/>
      <c r="Q464" s="238"/>
      <c r="R464" s="238"/>
      <c r="S464" s="238"/>
      <c r="T464" s="238"/>
    </row>
    <row r="465" spans="6:20" x14ac:dyDescent="0.25">
      <c r="F465" s="238"/>
      <c r="G465" s="238"/>
      <c r="H465" s="238"/>
      <c r="I465" s="238"/>
      <c r="J465" s="238"/>
      <c r="K465" s="238"/>
      <c r="L465" s="238"/>
      <c r="M465" s="238"/>
      <c r="N465" s="238"/>
      <c r="O465" s="238"/>
      <c r="P465" s="238"/>
      <c r="Q465" s="238"/>
      <c r="R465" s="238"/>
      <c r="S465" s="238"/>
      <c r="T465" s="238"/>
    </row>
    <row r="466" spans="6:20" x14ac:dyDescent="0.25">
      <c r="F466" s="238"/>
      <c r="G466" s="238"/>
      <c r="H466" s="238"/>
      <c r="I466" s="238"/>
      <c r="J466" s="238"/>
      <c r="K466" s="238"/>
      <c r="L466" s="238"/>
      <c r="M466" s="238"/>
      <c r="N466" s="238"/>
      <c r="O466" s="238"/>
      <c r="P466" s="238"/>
      <c r="Q466" s="238"/>
      <c r="R466" s="238"/>
      <c r="S466" s="238"/>
      <c r="T466" s="238"/>
    </row>
    <row r="467" spans="6:20" x14ac:dyDescent="0.25">
      <c r="F467" s="238"/>
      <c r="G467" s="238"/>
      <c r="H467" s="238"/>
      <c r="I467" s="238"/>
      <c r="J467" s="238"/>
      <c r="K467" s="238"/>
      <c r="L467" s="238"/>
      <c r="M467" s="238"/>
      <c r="N467" s="238"/>
      <c r="O467" s="238"/>
      <c r="P467" s="238"/>
      <c r="Q467" s="238"/>
      <c r="R467" s="238"/>
      <c r="S467" s="238"/>
      <c r="T467" s="238"/>
    </row>
    <row r="468" spans="6:20" x14ac:dyDescent="0.25">
      <c r="F468" s="238"/>
      <c r="G468" s="238"/>
      <c r="H468" s="238"/>
      <c r="I468" s="238"/>
      <c r="J468" s="238"/>
      <c r="K468" s="238"/>
      <c r="L468" s="238"/>
      <c r="M468" s="238"/>
      <c r="N468" s="238"/>
      <c r="O468" s="238"/>
      <c r="P468" s="238"/>
      <c r="Q468" s="238"/>
      <c r="R468" s="238"/>
      <c r="S468" s="238"/>
      <c r="T468" s="238"/>
    </row>
    <row r="469" spans="6:20" x14ac:dyDescent="0.25">
      <c r="F469" s="238"/>
      <c r="G469" s="238"/>
      <c r="H469" s="238"/>
      <c r="I469" s="238"/>
      <c r="J469" s="238"/>
      <c r="K469" s="238"/>
      <c r="L469" s="238"/>
      <c r="M469" s="238"/>
      <c r="N469" s="238"/>
      <c r="O469" s="238"/>
      <c r="P469" s="238"/>
      <c r="Q469" s="238"/>
      <c r="R469" s="238"/>
      <c r="S469" s="238"/>
      <c r="T469" s="238"/>
    </row>
    <row r="470" spans="6:20" x14ac:dyDescent="0.25">
      <c r="F470" s="238"/>
      <c r="G470" s="238"/>
      <c r="H470" s="238"/>
      <c r="I470" s="238"/>
      <c r="J470" s="238"/>
      <c r="K470" s="238"/>
      <c r="L470" s="238"/>
      <c r="M470" s="238"/>
      <c r="N470" s="238"/>
      <c r="O470" s="238"/>
      <c r="P470" s="238"/>
      <c r="Q470" s="238"/>
      <c r="R470" s="238"/>
      <c r="S470" s="238"/>
      <c r="T470" s="238"/>
    </row>
    <row r="471" spans="6:20" x14ac:dyDescent="0.25">
      <c r="F471" s="238"/>
      <c r="G471" s="238"/>
      <c r="H471" s="238"/>
      <c r="I471" s="238"/>
      <c r="J471" s="238"/>
      <c r="K471" s="238"/>
      <c r="L471" s="238"/>
      <c r="M471" s="238"/>
      <c r="N471" s="238"/>
      <c r="O471" s="238"/>
      <c r="P471" s="238"/>
      <c r="Q471" s="238"/>
      <c r="R471" s="238"/>
      <c r="S471" s="238"/>
      <c r="T471" s="238"/>
    </row>
    <row r="472" spans="6:20" x14ac:dyDescent="0.25">
      <c r="F472" s="238"/>
      <c r="G472" s="238"/>
      <c r="H472" s="238"/>
      <c r="I472" s="238"/>
      <c r="J472" s="238"/>
      <c r="K472" s="238"/>
      <c r="L472" s="238"/>
      <c r="M472" s="238"/>
      <c r="N472" s="238"/>
      <c r="O472" s="238"/>
      <c r="P472" s="238"/>
      <c r="Q472" s="238"/>
      <c r="R472" s="238"/>
      <c r="S472" s="238"/>
      <c r="T472" s="238"/>
    </row>
    <row r="473" spans="6:20" x14ac:dyDescent="0.25">
      <c r="F473" s="238"/>
      <c r="G473" s="238"/>
      <c r="H473" s="238"/>
      <c r="I473" s="238"/>
      <c r="J473" s="238"/>
      <c r="K473" s="238"/>
      <c r="L473" s="238"/>
      <c r="M473" s="238"/>
      <c r="N473" s="238"/>
      <c r="O473" s="238"/>
      <c r="P473" s="238"/>
      <c r="Q473" s="238"/>
      <c r="R473" s="238"/>
      <c r="S473" s="238"/>
      <c r="T473" s="238"/>
    </row>
    <row r="474" spans="6:20" x14ac:dyDescent="0.25">
      <c r="F474" s="238"/>
      <c r="G474" s="238"/>
      <c r="H474" s="238"/>
      <c r="I474" s="238"/>
      <c r="J474" s="238"/>
      <c r="K474" s="238"/>
      <c r="L474" s="238"/>
      <c r="M474" s="238"/>
      <c r="N474" s="238"/>
      <c r="O474" s="238"/>
      <c r="P474" s="238"/>
      <c r="Q474" s="238"/>
      <c r="R474" s="238"/>
      <c r="S474" s="238"/>
      <c r="T474" s="238"/>
    </row>
    <row r="475" spans="6:20" x14ac:dyDescent="0.25">
      <c r="F475" s="238"/>
      <c r="G475" s="238"/>
      <c r="H475" s="238"/>
      <c r="I475" s="238"/>
      <c r="J475" s="238"/>
      <c r="K475" s="238"/>
      <c r="L475" s="238"/>
      <c r="M475" s="238"/>
      <c r="N475" s="238"/>
      <c r="O475" s="238"/>
      <c r="P475" s="238"/>
      <c r="Q475" s="238"/>
      <c r="R475" s="238"/>
      <c r="S475" s="238"/>
      <c r="T475" s="238"/>
    </row>
    <row r="476" spans="6:20" x14ac:dyDescent="0.25">
      <c r="F476" s="238"/>
      <c r="G476" s="238"/>
      <c r="H476" s="238"/>
      <c r="I476" s="238"/>
      <c r="J476" s="238"/>
      <c r="K476" s="238"/>
      <c r="L476" s="238"/>
      <c r="M476" s="238"/>
      <c r="N476" s="238"/>
      <c r="O476" s="238"/>
      <c r="P476" s="238"/>
      <c r="Q476" s="238"/>
      <c r="R476" s="238"/>
      <c r="S476" s="238"/>
      <c r="T476" s="238"/>
    </row>
    <row r="477" spans="6:20" x14ac:dyDescent="0.25">
      <c r="F477" s="238"/>
      <c r="G477" s="238"/>
      <c r="H477" s="238"/>
      <c r="I477" s="238"/>
      <c r="J477" s="238"/>
      <c r="K477" s="238"/>
      <c r="L477" s="238"/>
      <c r="M477" s="238"/>
      <c r="N477" s="238"/>
      <c r="O477" s="238"/>
      <c r="P477" s="238"/>
      <c r="Q477" s="238"/>
      <c r="R477" s="238"/>
      <c r="S477" s="238"/>
      <c r="T477" s="238"/>
    </row>
    <row r="478" spans="6:20" x14ac:dyDescent="0.25">
      <c r="F478" s="238"/>
      <c r="G478" s="238"/>
      <c r="H478" s="238"/>
      <c r="I478" s="238"/>
      <c r="J478" s="238"/>
      <c r="K478" s="238"/>
      <c r="L478" s="238"/>
      <c r="M478" s="238"/>
      <c r="N478" s="238"/>
      <c r="O478" s="238"/>
      <c r="P478" s="238"/>
      <c r="Q478" s="238"/>
      <c r="R478" s="238"/>
      <c r="S478" s="238"/>
      <c r="T478" s="238"/>
    </row>
    <row r="479" spans="6:20" x14ac:dyDescent="0.25">
      <c r="F479" s="238"/>
      <c r="G479" s="238"/>
      <c r="H479" s="238"/>
      <c r="I479" s="238"/>
      <c r="J479" s="238"/>
      <c r="K479" s="238"/>
      <c r="L479" s="238"/>
      <c r="M479" s="238"/>
      <c r="N479" s="238"/>
      <c r="O479" s="238"/>
      <c r="P479" s="238"/>
      <c r="Q479" s="238"/>
      <c r="R479" s="238"/>
      <c r="S479" s="238"/>
      <c r="T479" s="238"/>
    </row>
    <row r="480" spans="6:20" x14ac:dyDescent="0.25">
      <c r="F480" s="238"/>
      <c r="G480" s="238"/>
      <c r="H480" s="238"/>
      <c r="I480" s="238"/>
      <c r="J480" s="238"/>
      <c r="K480" s="238"/>
      <c r="L480" s="238"/>
      <c r="M480" s="238"/>
      <c r="N480" s="238"/>
      <c r="O480" s="238"/>
      <c r="P480" s="238"/>
      <c r="Q480" s="238"/>
      <c r="R480" s="238"/>
      <c r="S480" s="238"/>
      <c r="T480" s="238"/>
    </row>
    <row r="481" spans="6:20" x14ac:dyDescent="0.25">
      <c r="F481" s="238"/>
      <c r="G481" s="238"/>
      <c r="H481" s="238"/>
      <c r="I481" s="238"/>
      <c r="J481" s="238"/>
      <c r="K481" s="238"/>
      <c r="L481" s="238"/>
      <c r="M481" s="238"/>
      <c r="N481" s="238"/>
      <c r="O481" s="238"/>
      <c r="P481" s="238"/>
      <c r="Q481" s="238"/>
      <c r="R481" s="238"/>
      <c r="S481" s="238"/>
      <c r="T481" s="238"/>
    </row>
    <row r="482" spans="6:20" x14ac:dyDescent="0.25">
      <c r="F482" s="238"/>
      <c r="G482" s="238"/>
      <c r="H482" s="238"/>
      <c r="I482" s="238"/>
      <c r="J482" s="238"/>
      <c r="K482" s="238"/>
      <c r="L482" s="238"/>
      <c r="M482" s="238"/>
      <c r="N482" s="238"/>
      <c r="O482" s="238"/>
      <c r="P482" s="238"/>
      <c r="Q482" s="238"/>
      <c r="R482" s="238"/>
      <c r="S482" s="238"/>
      <c r="T482" s="238"/>
    </row>
    <row r="483" spans="6:20" x14ac:dyDescent="0.25">
      <c r="F483" s="238"/>
      <c r="G483" s="238"/>
      <c r="H483" s="238"/>
      <c r="I483" s="238"/>
      <c r="J483" s="238"/>
      <c r="K483" s="238"/>
      <c r="L483" s="238"/>
      <c r="M483" s="238"/>
      <c r="N483" s="238"/>
      <c r="O483" s="238"/>
      <c r="P483" s="238"/>
      <c r="Q483" s="238"/>
      <c r="R483" s="238"/>
      <c r="S483" s="238"/>
      <c r="T483" s="238"/>
    </row>
    <row r="484" spans="6:20" x14ac:dyDescent="0.25">
      <c r="F484" s="238"/>
      <c r="G484" s="238"/>
      <c r="H484" s="238"/>
      <c r="I484" s="238"/>
      <c r="J484" s="238"/>
      <c r="K484" s="238"/>
      <c r="L484" s="238"/>
      <c r="M484" s="238"/>
      <c r="N484" s="238"/>
      <c r="O484" s="238"/>
      <c r="P484" s="238"/>
      <c r="Q484" s="238"/>
      <c r="R484" s="238"/>
      <c r="S484" s="238"/>
      <c r="T484" s="238"/>
    </row>
    <row r="485" spans="6:20" x14ac:dyDescent="0.25">
      <c r="F485" s="238"/>
      <c r="G485" s="238"/>
      <c r="H485" s="238"/>
      <c r="I485" s="238"/>
      <c r="J485" s="238"/>
      <c r="K485" s="238"/>
      <c r="L485" s="238"/>
      <c r="M485" s="238"/>
      <c r="N485" s="238"/>
      <c r="O485" s="238"/>
      <c r="P485" s="238"/>
      <c r="Q485" s="238"/>
      <c r="R485" s="238"/>
      <c r="S485" s="238"/>
      <c r="T485" s="238"/>
    </row>
    <row r="486" spans="6:20" x14ac:dyDescent="0.25">
      <c r="F486" s="238"/>
      <c r="G486" s="238"/>
      <c r="H486" s="238"/>
      <c r="I486" s="238"/>
      <c r="J486" s="238"/>
      <c r="K486" s="238"/>
      <c r="L486" s="238"/>
      <c r="M486" s="238"/>
      <c r="N486" s="238"/>
      <c r="O486" s="238"/>
      <c r="P486" s="238"/>
      <c r="Q486" s="238"/>
      <c r="R486" s="238"/>
      <c r="S486" s="238"/>
      <c r="T486" s="238"/>
    </row>
    <row r="487" spans="6:20" x14ac:dyDescent="0.25">
      <c r="F487" s="238"/>
      <c r="G487" s="238"/>
      <c r="H487" s="238"/>
      <c r="I487" s="238"/>
      <c r="J487" s="238"/>
      <c r="K487" s="238"/>
      <c r="L487" s="238"/>
      <c r="M487" s="238"/>
      <c r="N487" s="238"/>
      <c r="O487" s="238"/>
      <c r="P487" s="238"/>
      <c r="Q487" s="238"/>
      <c r="R487" s="238"/>
      <c r="S487" s="238"/>
      <c r="T487" s="238"/>
    </row>
    <row r="488" spans="6:20" x14ac:dyDescent="0.25">
      <c r="F488" s="238"/>
      <c r="G488" s="238"/>
      <c r="H488" s="238"/>
      <c r="I488" s="238"/>
      <c r="J488" s="238"/>
      <c r="K488" s="238"/>
      <c r="L488" s="238"/>
      <c r="M488" s="238"/>
      <c r="N488" s="238"/>
      <c r="O488" s="238"/>
      <c r="P488" s="238"/>
      <c r="Q488" s="238"/>
      <c r="R488" s="238"/>
      <c r="S488" s="238"/>
      <c r="T488" s="238"/>
    </row>
    <row r="489" spans="6:20" x14ac:dyDescent="0.25">
      <c r="F489" s="238"/>
      <c r="G489" s="238"/>
      <c r="H489" s="238"/>
      <c r="I489" s="238"/>
      <c r="J489" s="238"/>
      <c r="K489" s="238"/>
      <c r="L489" s="238"/>
      <c r="M489" s="238"/>
      <c r="N489" s="238"/>
      <c r="O489" s="238"/>
      <c r="P489" s="238"/>
      <c r="Q489" s="238"/>
      <c r="R489" s="238"/>
      <c r="S489" s="238"/>
      <c r="T489" s="238"/>
    </row>
    <row r="490" spans="6:20" x14ac:dyDescent="0.25">
      <c r="F490" s="238"/>
      <c r="G490" s="238"/>
      <c r="H490" s="238"/>
      <c r="I490" s="238"/>
      <c r="J490" s="238"/>
      <c r="K490" s="238"/>
      <c r="L490" s="238"/>
      <c r="M490" s="238"/>
      <c r="N490" s="238"/>
      <c r="O490" s="238"/>
      <c r="P490" s="238"/>
      <c r="Q490" s="238"/>
      <c r="R490" s="238"/>
      <c r="S490" s="238"/>
      <c r="T490" s="238"/>
    </row>
    <row r="491" spans="6:20" x14ac:dyDescent="0.25">
      <c r="F491" s="238"/>
      <c r="G491" s="238"/>
      <c r="H491" s="238"/>
      <c r="I491" s="238"/>
      <c r="J491" s="238"/>
      <c r="K491" s="238"/>
      <c r="L491" s="238"/>
      <c r="M491" s="238"/>
      <c r="N491" s="238"/>
      <c r="O491" s="238"/>
      <c r="P491" s="238"/>
      <c r="Q491" s="238"/>
      <c r="R491" s="238"/>
      <c r="S491" s="238"/>
      <c r="T491" s="238"/>
    </row>
    <row r="492" spans="6:20" x14ac:dyDescent="0.25">
      <c r="F492" s="238"/>
      <c r="G492" s="238"/>
      <c r="H492" s="238"/>
      <c r="I492" s="238"/>
      <c r="J492" s="238"/>
      <c r="K492" s="238"/>
      <c r="L492" s="238"/>
      <c r="M492" s="238"/>
      <c r="N492" s="238"/>
      <c r="O492" s="238"/>
      <c r="P492" s="238"/>
      <c r="Q492" s="238"/>
      <c r="R492" s="238"/>
      <c r="S492" s="238"/>
      <c r="T492" s="238"/>
    </row>
    <row r="493" spans="6:20" x14ac:dyDescent="0.25">
      <c r="F493" s="238"/>
      <c r="G493" s="238"/>
      <c r="H493" s="238"/>
      <c r="I493" s="238"/>
      <c r="J493" s="238"/>
      <c r="K493" s="238"/>
      <c r="L493" s="238"/>
      <c r="M493" s="238"/>
      <c r="N493" s="238"/>
      <c r="O493" s="238"/>
      <c r="P493" s="238"/>
      <c r="Q493" s="238"/>
      <c r="R493" s="238"/>
      <c r="S493" s="238"/>
      <c r="T493" s="238"/>
    </row>
    <row r="494" spans="6:20" x14ac:dyDescent="0.25">
      <c r="F494" s="238"/>
      <c r="G494" s="238"/>
      <c r="H494" s="238"/>
      <c r="I494" s="238"/>
      <c r="J494" s="238"/>
      <c r="K494" s="238"/>
      <c r="L494" s="238"/>
      <c r="M494" s="238"/>
      <c r="N494" s="238"/>
      <c r="O494" s="238"/>
      <c r="P494" s="238"/>
      <c r="Q494" s="238"/>
      <c r="R494" s="238"/>
      <c r="S494" s="238"/>
      <c r="T494" s="238"/>
    </row>
    <row r="495" spans="6:20" x14ac:dyDescent="0.25">
      <c r="F495" s="238"/>
      <c r="G495" s="238"/>
      <c r="H495" s="238"/>
      <c r="I495" s="238"/>
      <c r="J495" s="238"/>
      <c r="K495" s="238"/>
      <c r="L495" s="238"/>
      <c r="M495" s="238"/>
      <c r="N495" s="238"/>
      <c r="O495" s="238"/>
      <c r="P495" s="238"/>
      <c r="Q495" s="238"/>
      <c r="R495" s="238"/>
      <c r="S495" s="238"/>
      <c r="T495" s="238"/>
    </row>
    <row r="496" spans="6:20" x14ac:dyDescent="0.25">
      <c r="F496" s="238"/>
      <c r="G496" s="238"/>
      <c r="H496" s="238"/>
      <c r="I496" s="238"/>
      <c r="J496" s="238"/>
      <c r="K496" s="238"/>
      <c r="L496" s="238"/>
      <c r="M496" s="238"/>
      <c r="N496" s="238"/>
      <c r="O496" s="238"/>
      <c r="P496" s="238"/>
      <c r="Q496" s="238"/>
      <c r="R496" s="238"/>
      <c r="S496" s="238"/>
      <c r="T496" s="238"/>
    </row>
    <row r="497" spans="6:20" x14ac:dyDescent="0.25">
      <c r="F497" s="238"/>
      <c r="G497" s="238"/>
      <c r="H497" s="238"/>
      <c r="I497" s="238"/>
      <c r="J497" s="238"/>
      <c r="K497" s="238"/>
      <c r="L497" s="238"/>
      <c r="M497" s="238"/>
      <c r="N497" s="238"/>
      <c r="O497" s="238"/>
      <c r="P497" s="238"/>
      <c r="Q497" s="238"/>
      <c r="R497" s="238"/>
      <c r="S497" s="238"/>
      <c r="T497" s="238"/>
    </row>
    <row r="498" spans="6:20" x14ac:dyDescent="0.25">
      <c r="F498" s="238"/>
      <c r="G498" s="238"/>
      <c r="H498" s="238"/>
      <c r="I498" s="238"/>
      <c r="J498" s="238"/>
      <c r="K498" s="238"/>
      <c r="L498" s="238"/>
      <c r="M498" s="238"/>
      <c r="N498" s="238"/>
      <c r="O498" s="238"/>
      <c r="P498" s="238"/>
      <c r="Q498" s="238"/>
      <c r="R498" s="238"/>
      <c r="S498" s="238"/>
      <c r="T498" s="238"/>
    </row>
    <row r="499" spans="6:20" x14ac:dyDescent="0.25">
      <c r="F499" s="238"/>
      <c r="G499" s="238"/>
      <c r="H499" s="238"/>
      <c r="I499" s="238"/>
      <c r="J499" s="238"/>
      <c r="K499" s="238"/>
      <c r="L499" s="238"/>
      <c r="M499" s="238"/>
      <c r="N499" s="238"/>
      <c r="O499" s="238"/>
      <c r="P499" s="238"/>
      <c r="Q499" s="238"/>
      <c r="R499" s="238"/>
      <c r="S499" s="238"/>
      <c r="T499" s="238"/>
    </row>
    <row r="500" spans="6:20" x14ac:dyDescent="0.25">
      <c r="F500" s="238"/>
      <c r="G500" s="238"/>
      <c r="H500" s="238"/>
      <c r="I500" s="238"/>
      <c r="J500" s="238"/>
      <c r="K500" s="238"/>
      <c r="L500" s="238"/>
      <c r="M500" s="238"/>
      <c r="N500" s="238"/>
      <c r="O500" s="238"/>
      <c r="P500" s="238"/>
      <c r="Q500" s="238"/>
      <c r="R500" s="238"/>
      <c r="S500" s="238"/>
      <c r="T500" s="238"/>
    </row>
    <row r="501" spans="6:20" x14ac:dyDescent="0.25">
      <c r="F501" s="238"/>
      <c r="G501" s="238"/>
      <c r="H501" s="238"/>
      <c r="I501" s="238"/>
      <c r="J501" s="238"/>
      <c r="K501" s="238"/>
      <c r="L501" s="238"/>
      <c r="M501" s="238"/>
      <c r="N501" s="238"/>
      <c r="O501" s="238"/>
      <c r="P501" s="238"/>
      <c r="Q501" s="238"/>
      <c r="R501" s="238"/>
      <c r="S501" s="238"/>
      <c r="T501" s="238"/>
    </row>
    <row r="502" spans="6:20" x14ac:dyDescent="0.25">
      <c r="F502" s="238"/>
      <c r="G502" s="238"/>
      <c r="H502" s="238"/>
      <c r="I502" s="238"/>
      <c r="J502" s="238"/>
      <c r="K502" s="238"/>
      <c r="L502" s="238"/>
      <c r="M502" s="238"/>
      <c r="N502" s="238"/>
      <c r="O502" s="238"/>
      <c r="P502" s="238"/>
      <c r="Q502" s="238"/>
      <c r="R502" s="238"/>
      <c r="S502" s="238"/>
      <c r="T502" s="238"/>
    </row>
    <row r="503" spans="6:20" x14ac:dyDescent="0.25">
      <c r="F503" s="238"/>
      <c r="G503" s="238"/>
      <c r="H503" s="238"/>
      <c r="I503" s="238"/>
      <c r="J503" s="238"/>
      <c r="K503" s="238"/>
      <c r="L503" s="238"/>
      <c r="M503" s="238"/>
      <c r="N503" s="238"/>
      <c r="O503" s="238"/>
      <c r="P503" s="238"/>
      <c r="Q503" s="238"/>
      <c r="R503" s="238"/>
      <c r="S503" s="238"/>
      <c r="T503" s="238"/>
    </row>
    <row r="504" spans="6:20" x14ac:dyDescent="0.25">
      <c r="F504" s="238"/>
      <c r="G504" s="238"/>
      <c r="H504" s="238"/>
      <c r="I504" s="238"/>
      <c r="J504" s="238"/>
      <c r="K504" s="238"/>
      <c r="L504" s="238"/>
      <c r="M504" s="238"/>
      <c r="N504" s="238"/>
      <c r="O504" s="238"/>
      <c r="P504" s="238"/>
      <c r="Q504" s="238"/>
      <c r="R504" s="238"/>
      <c r="S504" s="238"/>
      <c r="T504" s="238"/>
    </row>
    <row r="505" spans="6:20" x14ac:dyDescent="0.25">
      <c r="F505" s="238"/>
      <c r="G505" s="238"/>
      <c r="H505" s="238"/>
      <c r="I505" s="238"/>
      <c r="J505" s="238"/>
      <c r="K505" s="238"/>
      <c r="L505" s="238"/>
      <c r="M505" s="238"/>
      <c r="N505" s="238"/>
      <c r="O505" s="238"/>
      <c r="P505" s="238"/>
      <c r="Q505" s="238"/>
      <c r="R505" s="238"/>
      <c r="S505" s="238"/>
      <c r="T505" s="238"/>
    </row>
    <row r="506" spans="6:20" x14ac:dyDescent="0.25">
      <c r="F506" s="238"/>
      <c r="G506" s="238"/>
      <c r="H506" s="238"/>
      <c r="I506" s="238"/>
      <c r="J506" s="238"/>
      <c r="K506" s="238"/>
      <c r="L506" s="238"/>
      <c r="M506" s="238"/>
      <c r="N506" s="238"/>
      <c r="O506" s="238"/>
      <c r="P506" s="238"/>
      <c r="Q506" s="238"/>
      <c r="R506" s="238"/>
      <c r="S506" s="238"/>
      <c r="T506" s="238"/>
    </row>
    <row r="507" spans="6:20" x14ac:dyDescent="0.25">
      <c r="F507" s="238"/>
      <c r="G507" s="238"/>
      <c r="H507" s="238"/>
      <c r="I507" s="238"/>
      <c r="J507" s="238"/>
      <c r="K507" s="238"/>
      <c r="L507" s="238"/>
      <c r="M507" s="238"/>
      <c r="N507" s="238"/>
      <c r="O507" s="238"/>
      <c r="P507" s="238"/>
      <c r="Q507" s="238"/>
      <c r="R507" s="238"/>
      <c r="S507" s="238"/>
      <c r="T507" s="238"/>
    </row>
    <row r="508" spans="6:20" x14ac:dyDescent="0.25">
      <c r="F508" s="238"/>
      <c r="G508" s="238"/>
      <c r="H508" s="238"/>
      <c r="I508" s="238"/>
      <c r="J508" s="238"/>
      <c r="K508" s="238"/>
      <c r="L508" s="238"/>
      <c r="M508" s="238"/>
      <c r="N508" s="238"/>
      <c r="O508" s="238"/>
      <c r="P508" s="238"/>
      <c r="Q508" s="238"/>
      <c r="R508" s="238"/>
      <c r="S508" s="238"/>
      <c r="T508" s="238"/>
    </row>
    <row r="509" spans="6:20" x14ac:dyDescent="0.25">
      <c r="F509" s="238"/>
      <c r="G509" s="238"/>
      <c r="H509" s="238"/>
      <c r="I509" s="238"/>
      <c r="J509" s="238"/>
      <c r="K509" s="238"/>
      <c r="L509" s="238"/>
      <c r="M509" s="238"/>
      <c r="N509" s="238"/>
      <c r="O509" s="238"/>
      <c r="P509" s="238"/>
      <c r="Q509" s="238"/>
      <c r="R509" s="238"/>
      <c r="S509" s="238"/>
      <c r="T509" s="238"/>
    </row>
    <row r="510" spans="6:20" x14ac:dyDescent="0.25">
      <c r="F510" s="238"/>
      <c r="G510" s="238"/>
      <c r="H510" s="238"/>
      <c r="I510" s="238"/>
      <c r="J510" s="238"/>
      <c r="K510" s="238"/>
      <c r="L510" s="238"/>
      <c r="M510" s="238"/>
      <c r="N510" s="238"/>
      <c r="O510" s="238"/>
      <c r="P510" s="238"/>
      <c r="Q510" s="238"/>
      <c r="R510" s="238"/>
      <c r="S510" s="238"/>
      <c r="T510" s="238"/>
    </row>
    <row r="511" spans="6:20" x14ac:dyDescent="0.25">
      <c r="F511" s="238"/>
      <c r="G511" s="238"/>
      <c r="H511" s="238"/>
      <c r="I511" s="238"/>
      <c r="J511" s="238"/>
      <c r="K511" s="238"/>
      <c r="L511" s="238"/>
      <c r="M511" s="238"/>
      <c r="N511" s="238"/>
      <c r="O511" s="238"/>
      <c r="P511" s="238"/>
      <c r="Q511" s="238"/>
      <c r="R511" s="238"/>
      <c r="S511" s="238"/>
      <c r="T511" s="238"/>
    </row>
    <row r="512" spans="6:20" x14ac:dyDescent="0.25">
      <c r="F512" s="238"/>
      <c r="G512" s="238"/>
      <c r="H512" s="238"/>
      <c r="I512" s="238"/>
      <c r="J512" s="238"/>
      <c r="K512" s="238"/>
      <c r="L512" s="238"/>
      <c r="M512" s="238"/>
      <c r="N512" s="238"/>
      <c r="O512" s="238"/>
      <c r="P512" s="238"/>
      <c r="Q512" s="238"/>
      <c r="R512" s="238"/>
      <c r="S512" s="238"/>
      <c r="T512" s="238"/>
    </row>
    <row r="513" spans="6:20" x14ac:dyDescent="0.25">
      <c r="F513" s="238"/>
      <c r="G513" s="238"/>
      <c r="H513" s="238"/>
      <c r="I513" s="238"/>
      <c r="J513" s="238"/>
      <c r="K513" s="238"/>
      <c r="L513" s="238"/>
      <c r="M513" s="238"/>
      <c r="N513" s="238"/>
      <c r="O513" s="238"/>
      <c r="P513" s="238"/>
      <c r="Q513" s="238"/>
      <c r="R513" s="238"/>
      <c r="S513" s="238"/>
      <c r="T513" s="238"/>
    </row>
    <row r="514" spans="6:20" x14ac:dyDescent="0.25">
      <c r="F514" s="238"/>
      <c r="G514" s="238"/>
      <c r="H514" s="238"/>
      <c r="I514" s="238"/>
      <c r="J514" s="238"/>
      <c r="K514" s="238"/>
      <c r="L514" s="238"/>
      <c r="M514" s="238"/>
      <c r="N514" s="238"/>
      <c r="O514" s="238"/>
      <c r="P514" s="238"/>
      <c r="Q514" s="238"/>
      <c r="R514" s="238"/>
      <c r="S514" s="238"/>
      <c r="T514" s="238"/>
    </row>
    <row r="515" spans="6:20" x14ac:dyDescent="0.25">
      <c r="F515" s="238"/>
      <c r="G515" s="238"/>
      <c r="H515" s="238"/>
      <c r="I515" s="238"/>
      <c r="J515" s="238"/>
      <c r="K515" s="238"/>
      <c r="L515" s="238"/>
      <c r="M515" s="238"/>
      <c r="N515" s="238"/>
      <c r="O515" s="238"/>
      <c r="P515" s="238"/>
      <c r="Q515" s="238"/>
      <c r="R515" s="238"/>
      <c r="S515" s="238"/>
      <c r="T515" s="238"/>
    </row>
    <row r="516" spans="6:20" x14ac:dyDescent="0.25">
      <c r="F516" s="238"/>
      <c r="G516" s="238"/>
      <c r="H516" s="238"/>
      <c r="I516" s="238"/>
      <c r="J516" s="238"/>
      <c r="K516" s="238"/>
      <c r="L516" s="238"/>
      <c r="M516" s="238"/>
      <c r="N516" s="238"/>
      <c r="O516" s="238"/>
      <c r="P516" s="238"/>
      <c r="Q516" s="238"/>
      <c r="R516" s="238"/>
      <c r="S516" s="238"/>
      <c r="T516" s="238"/>
    </row>
    <row r="517" spans="6:20" x14ac:dyDescent="0.25">
      <c r="F517" s="238"/>
      <c r="G517" s="238"/>
      <c r="H517" s="238"/>
      <c r="I517" s="238"/>
      <c r="J517" s="238"/>
      <c r="K517" s="238"/>
      <c r="L517" s="238"/>
      <c r="M517" s="238"/>
      <c r="N517" s="238"/>
      <c r="O517" s="238"/>
      <c r="P517" s="238"/>
      <c r="Q517" s="238"/>
      <c r="R517" s="238"/>
      <c r="S517" s="238"/>
      <c r="T517" s="238"/>
    </row>
    <row r="518" spans="6:20" x14ac:dyDescent="0.25">
      <c r="F518" s="238"/>
      <c r="G518" s="238"/>
      <c r="H518" s="238"/>
      <c r="I518" s="238"/>
      <c r="J518" s="238"/>
      <c r="K518" s="238"/>
      <c r="L518" s="238"/>
      <c r="M518" s="238"/>
      <c r="N518" s="238"/>
      <c r="O518" s="238"/>
      <c r="P518" s="238"/>
      <c r="Q518" s="238"/>
      <c r="R518" s="238"/>
      <c r="S518" s="238"/>
      <c r="T518" s="238"/>
    </row>
    <row r="519" spans="6:20" x14ac:dyDescent="0.25">
      <c r="F519" s="238"/>
      <c r="G519" s="238"/>
      <c r="H519" s="238"/>
      <c r="I519" s="238"/>
      <c r="J519" s="238"/>
      <c r="K519" s="238"/>
      <c r="L519" s="238"/>
      <c r="M519" s="238"/>
      <c r="N519" s="238"/>
      <c r="O519" s="238"/>
      <c r="P519" s="238"/>
      <c r="Q519" s="238"/>
      <c r="R519" s="238"/>
      <c r="S519" s="238"/>
      <c r="T519" s="238"/>
    </row>
    <row r="520" spans="6:20" x14ac:dyDescent="0.25">
      <c r="F520" s="238"/>
      <c r="G520" s="238"/>
      <c r="H520" s="238"/>
      <c r="I520" s="238"/>
      <c r="J520" s="238"/>
      <c r="K520" s="238"/>
      <c r="L520" s="238"/>
      <c r="M520" s="238"/>
      <c r="N520" s="238"/>
      <c r="O520" s="238"/>
      <c r="P520" s="238"/>
      <c r="Q520" s="238"/>
      <c r="R520" s="238"/>
      <c r="S520" s="238"/>
      <c r="T520" s="238"/>
    </row>
    <row r="521" spans="6:20" x14ac:dyDescent="0.25">
      <c r="F521" s="238"/>
      <c r="G521" s="238"/>
      <c r="H521" s="238"/>
      <c r="I521" s="238"/>
      <c r="J521" s="238"/>
      <c r="K521" s="238"/>
      <c r="L521" s="238"/>
      <c r="M521" s="238"/>
      <c r="N521" s="238"/>
      <c r="O521" s="238"/>
      <c r="P521" s="238"/>
      <c r="Q521" s="238"/>
      <c r="R521" s="238"/>
      <c r="S521" s="238"/>
      <c r="T521" s="238"/>
    </row>
    <row r="522" spans="6:20" x14ac:dyDescent="0.25">
      <c r="F522" s="238"/>
      <c r="G522" s="238"/>
      <c r="H522" s="238"/>
      <c r="I522" s="238"/>
      <c r="J522" s="238"/>
      <c r="K522" s="238"/>
      <c r="L522" s="238"/>
      <c r="M522" s="238"/>
      <c r="N522" s="238"/>
      <c r="O522" s="238"/>
      <c r="P522" s="238"/>
      <c r="Q522" s="238"/>
      <c r="R522" s="238"/>
      <c r="S522" s="238"/>
      <c r="T522" s="238"/>
    </row>
    <row r="523" spans="6:20" x14ac:dyDescent="0.25">
      <c r="F523" s="238"/>
      <c r="G523" s="238"/>
      <c r="H523" s="238"/>
      <c r="I523" s="238"/>
      <c r="J523" s="238"/>
      <c r="K523" s="238"/>
      <c r="L523" s="238"/>
      <c r="M523" s="238"/>
      <c r="N523" s="238"/>
      <c r="O523" s="238"/>
      <c r="P523" s="238"/>
      <c r="Q523" s="238"/>
      <c r="R523" s="238"/>
      <c r="S523" s="238"/>
      <c r="T523" s="238"/>
    </row>
    <row r="524" spans="6:20" x14ac:dyDescent="0.25">
      <c r="F524" s="238"/>
      <c r="G524" s="238"/>
      <c r="H524" s="238"/>
      <c r="I524" s="238"/>
      <c r="J524" s="238"/>
      <c r="K524" s="238"/>
      <c r="L524" s="238"/>
      <c r="M524" s="238"/>
      <c r="N524" s="238"/>
      <c r="O524" s="238"/>
      <c r="P524" s="238"/>
      <c r="Q524" s="238"/>
      <c r="R524" s="238"/>
      <c r="S524" s="238"/>
      <c r="T524" s="238"/>
    </row>
    <row r="525" spans="6:20" x14ac:dyDescent="0.25">
      <c r="F525" s="238"/>
      <c r="G525" s="238"/>
      <c r="H525" s="238"/>
      <c r="I525" s="238"/>
      <c r="J525" s="238"/>
      <c r="K525" s="238"/>
      <c r="L525" s="238"/>
      <c r="M525" s="238"/>
      <c r="N525" s="238"/>
      <c r="O525" s="238"/>
      <c r="P525" s="238"/>
      <c r="Q525" s="238"/>
      <c r="R525" s="238"/>
      <c r="S525" s="238"/>
      <c r="T525" s="238"/>
    </row>
    <row r="526" spans="6:20" x14ac:dyDescent="0.25">
      <c r="F526" s="238"/>
      <c r="G526" s="238"/>
      <c r="H526" s="238"/>
      <c r="I526" s="238"/>
      <c r="J526" s="238"/>
      <c r="K526" s="238"/>
      <c r="L526" s="238"/>
      <c r="M526" s="238"/>
      <c r="N526" s="238"/>
      <c r="O526" s="238"/>
      <c r="P526" s="238"/>
      <c r="Q526" s="238"/>
      <c r="R526" s="238"/>
      <c r="S526" s="238"/>
      <c r="T526" s="238"/>
    </row>
    <row r="527" spans="6:20" x14ac:dyDescent="0.25">
      <c r="F527" s="238"/>
      <c r="G527" s="238"/>
      <c r="H527" s="238"/>
      <c r="I527" s="238"/>
      <c r="J527" s="238"/>
      <c r="K527" s="238"/>
      <c r="L527" s="238"/>
      <c r="M527" s="238"/>
      <c r="N527" s="238"/>
      <c r="O527" s="238"/>
      <c r="P527" s="238"/>
      <c r="Q527" s="238"/>
      <c r="R527" s="238"/>
      <c r="S527" s="238"/>
      <c r="T527" s="238"/>
    </row>
    <row r="528" spans="6:20" x14ac:dyDescent="0.25">
      <c r="F528" s="238"/>
      <c r="G528" s="238"/>
      <c r="H528" s="238"/>
      <c r="I528" s="238"/>
      <c r="J528" s="238"/>
      <c r="K528" s="238"/>
      <c r="L528" s="238"/>
      <c r="M528" s="238"/>
      <c r="N528" s="238"/>
      <c r="O528" s="238"/>
      <c r="P528" s="238"/>
      <c r="Q528" s="238"/>
      <c r="R528" s="238"/>
      <c r="S528" s="238"/>
      <c r="T528" s="238"/>
    </row>
    <row r="529" spans="6:20" x14ac:dyDescent="0.25">
      <c r="F529" s="238"/>
      <c r="G529" s="238"/>
      <c r="H529" s="238"/>
      <c r="I529" s="238"/>
      <c r="J529" s="238"/>
      <c r="K529" s="238"/>
      <c r="L529" s="238"/>
      <c r="M529" s="238"/>
      <c r="N529" s="238"/>
      <c r="O529" s="238"/>
      <c r="P529" s="238"/>
      <c r="Q529" s="238"/>
      <c r="R529" s="238"/>
      <c r="S529" s="238"/>
      <c r="T529" s="238"/>
    </row>
    <row r="530" spans="6:20" x14ac:dyDescent="0.25">
      <c r="F530" s="238"/>
      <c r="G530" s="238"/>
      <c r="H530" s="238"/>
      <c r="I530" s="238"/>
      <c r="J530" s="238"/>
      <c r="K530" s="238"/>
      <c r="L530" s="238"/>
      <c r="M530" s="238"/>
      <c r="N530" s="238"/>
      <c r="O530" s="238"/>
      <c r="P530" s="238"/>
      <c r="Q530" s="238"/>
      <c r="R530" s="238"/>
      <c r="S530" s="238"/>
      <c r="T530" s="238"/>
    </row>
    <row r="531" spans="6:20" x14ac:dyDescent="0.25">
      <c r="F531" s="238"/>
      <c r="G531" s="238"/>
      <c r="H531" s="238"/>
      <c r="I531" s="238"/>
      <c r="J531" s="238"/>
      <c r="K531" s="238"/>
      <c r="L531" s="238"/>
      <c r="M531" s="238"/>
      <c r="N531" s="238"/>
      <c r="O531" s="238"/>
      <c r="P531" s="238"/>
      <c r="Q531" s="238"/>
      <c r="R531" s="238"/>
      <c r="S531" s="238"/>
      <c r="T531" s="238"/>
    </row>
    <row r="532" spans="6:20" x14ac:dyDescent="0.25">
      <c r="F532" s="238"/>
      <c r="G532" s="238"/>
      <c r="H532" s="238"/>
      <c r="I532" s="238"/>
      <c r="J532" s="238"/>
      <c r="K532" s="238"/>
      <c r="L532" s="238"/>
      <c r="M532" s="238"/>
      <c r="N532" s="238"/>
      <c r="O532" s="238"/>
      <c r="P532" s="238"/>
      <c r="Q532" s="238"/>
      <c r="R532" s="238"/>
      <c r="S532" s="238"/>
      <c r="T532" s="238"/>
    </row>
    <row r="533" spans="6:20" x14ac:dyDescent="0.25">
      <c r="F533" s="238"/>
      <c r="G533" s="238"/>
      <c r="H533" s="238"/>
      <c r="I533" s="238"/>
      <c r="J533" s="238"/>
      <c r="K533" s="238"/>
      <c r="L533" s="238"/>
      <c r="M533" s="238"/>
      <c r="N533" s="238"/>
      <c r="O533" s="238"/>
      <c r="P533" s="238"/>
      <c r="Q533" s="238"/>
      <c r="R533" s="238"/>
      <c r="S533" s="238"/>
      <c r="T533" s="238"/>
    </row>
    <row r="534" spans="6:20" x14ac:dyDescent="0.25">
      <c r="F534" s="238"/>
      <c r="G534" s="238"/>
      <c r="H534" s="238"/>
      <c r="I534" s="238"/>
      <c r="J534" s="238"/>
      <c r="K534" s="238"/>
      <c r="L534" s="238"/>
      <c r="M534" s="238"/>
      <c r="N534" s="238"/>
      <c r="O534" s="238"/>
      <c r="P534" s="238"/>
      <c r="Q534" s="238"/>
      <c r="R534" s="238"/>
      <c r="S534" s="238"/>
      <c r="T534" s="238"/>
    </row>
    <row r="535" spans="6:20" x14ac:dyDescent="0.25">
      <c r="F535" s="238"/>
      <c r="G535" s="238"/>
      <c r="H535" s="238"/>
      <c r="I535" s="238"/>
      <c r="J535" s="238"/>
      <c r="K535" s="238"/>
      <c r="L535" s="238"/>
      <c r="M535" s="238"/>
      <c r="N535" s="238"/>
      <c r="O535" s="238"/>
      <c r="P535" s="238"/>
      <c r="Q535" s="238"/>
      <c r="R535" s="238"/>
      <c r="S535" s="238"/>
      <c r="T535" s="238"/>
    </row>
    <row r="536" spans="6:20" x14ac:dyDescent="0.25">
      <c r="F536" s="238"/>
      <c r="G536" s="238"/>
      <c r="H536" s="238"/>
      <c r="I536" s="238"/>
      <c r="J536" s="238"/>
      <c r="K536" s="238"/>
      <c r="L536" s="238"/>
      <c r="M536" s="238"/>
      <c r="N536" s="238"/>
      <c r="O536" s="238"/>
      <c r="P536" s="238"/>
      <c r="Q536" s="238"/>
      <c r="R536" s="238"/>
      <c r="S536" s="238"/>
      <c r="T536" s="238"/>
    </row>
    <row r="537" spans="6:20" x14ac:dyDescent="0.25">
      <c r="F537" s="238"/>
      <c r="G537" s="238"/>
      <c r="H537" s="238"/>
      <c r="I537" s="238"/>
      <c r="J537" s="238"/>
      <c r="K537" s="238"/>
      <c r="L537" s="238"/>
      <c r="M537" s="238"/>
      <c r="N537" s="238"/>
      <c r="O537" s="238"/>
      <c r="P537" s="238"/>
      <c r="Q537" s="238"/>
      <c r="R537" s="238"/>
      <c r="S537" s="238"/>
      <c r="T537" s="238"/>
    </row>
    <row r="538" spans="6:20" x14ac:dyDescent="0.25">
      <c r="F538" s="238"/>
      <c r="G538" s="238"/>
      <c r="H538" s="238"/>
      <c r="I538" s="238"/>
      <c r="J538" s="238"/>
      <c r="K538" s="238"/>
      <c r="L538" s="238"/>
      <c r="M538" s="238"/>
      <c r="N538" s="238"/>
      <c r="O538" s="238"/>
      <c r="P538" s="238"/>
      <c r="Q538" s="238"/>
      <c r="R538" s="238"/>
      <c r="S538" s="238"/>
      <c r="T538" s="238"/>
    </row>
    <row r="539" spans="6:20" x14ac:dyDescent="0.25">
      <c r="F539" s="238"/>
      <c r="G539" s="238"/>
      <c r="H539" s="238"/>
      <c r="I539" s="238"/>
      <c r="J539" s="238"/>
      <c r="K539" s="238"/>
      <c r="L539" s="238"/>
      <c r="M539" s="238"/>
      <c r="N539" s="238"/>
      <c r="O539" s="238"/>
      <c r="P539" s="238"/>
      <c r="Q539" s="238"/>
      <c r="R539" s="238"/>
      <c r="S539" s="238"/>
      <c r="T539" s="238"/>
    </row>
    <row r="540" spans="6:20" x14ac:dyDescent="0.25">
      <c r="F540" s="238"/>
      <c r="G540" s="238"/>
      <c r="H540" s="238"/>
      <c r="I540" s="238"/>
      <c r="J540" s="238"/>
      <c r="K540" s="238"/>
      <c r="L540" s="238"/>
      <c r="M540" s="238"/>
      <c r="N540" s="238"/>
      <c r="O540" s="238"/>
      <c r="P540" s="238"/>
      <c r="Q540" s="238"/>
      <c r="R540" s="238"/>
      <c r="S540" s="238"/>
      <c r="T540" s="238"/>
    </row>
    <row r="541" spans="6:20" x14ac:dyDescent="0.25">
      <c r="F541" s="238"/>
      <c r="G541" s="238"/>
      <c r="H541" s="238"/>
      <c r="I541" s="238"/>
      <c r="J541" s="238"/>
      <c r="K541" s="238"/>
      <c r="L541" s="238"/>
      <c r="M541" s="238"/>
      <c r="N541" s="238"/>
      <c r="O541" s="238"/>
      <c r="P541" s="238"/>
      <c r="Q541" s="238"/>
      <c r="R541" s="238"/>
      <c r="S541" s="238"/>
      <c r="T541" s="238"/>
    </row>
    <row r="542" spans="6:20" x14ac:dyDescent="0.25">
      <c r="F542" s="238"/>
      <c r="G542" s="238"/>
      <c r="H542" s="238"/>
      <c r="I542" s="238"/>
      <c r="J542" s="238"/>
      <c r="K542" s="238"/>
      <c r="L542" s="238"/>
      <c r="M542" s="238"/>
      <c r="N542" s="238"/>
      <c r="O542" s="238"/>
      <c r="P542" s="238"/>
      <c r="Q542" s="238"/>
      <c r="R542" s="238"/>
      <c r="S542" s="238"/>
      <c r="T542" s="238"/>
    </row>
    <row r="543" spans="6:20" x14ac:dyDescent="0.25">
      <c r="F543" s="238"/>
      <c r="G543" s="238"/>
      <c r="H543" s="238"/>
      <c r="I543" s="238"/>
      <c r="J543" s="238"/>
      <c r="K543" s="238"/>
      <c r="L543" s="238"/>
      <c r="M543" s="238"/>
      <c r="N543" s="238"/>
      <c r="O543" s="238"/>
      <c r="P543" s="238"/>
      <c r="Q543" s="238"/>
      <c r="R543" s="238"/>
      <c r="S543" s="238"/>
      <c r="T543" s="238"/>
    </row>
    <row r="544" spans="6:20" x14ac:dyDescent="0.25">
      <c r="F544" s="238"/>
      <c r="G544" s="238"/>
      <c r="H544" s="238"/>
      <c r="I544" s="238"/>
      <c r="J544" s="238"/>
      <c r="K544" s="238"/>
      <c r="L544" s="238"/>
      <c r="M544" s="238"/>
      <c r="N544" s="238"/>
      <c r="O544" s="238"/>
      <c r="P544" s="238"/>
      <c r="Q544" s="238"/>
      <c r="R544" s="238"/>
      <c r="S544" s="238"/>
      <c r="T544" s="238"/>
    </row>
    <row r="545" spans="6:20" x14ac:dyDescent="0.25">
      <c r="F545" s="238"/>
      <c r="G545" s="238"/>
      <c r="H545" s="238"/>
      <c r="I545" s="238"/>
      <c r="J545" s="238"/>
      <c r="K545" s="238"/>
      <c r="L545" s="238"/>
      <c r="M545" s="238"/>
      <c r="N545" s="238"/>
      <c r="O545" s="238"/>
      <c r="P545" s="238"/>
      <c r="Q545" s="238"/>
      <c r="R545" s="238"/>
      <c r="S545" s="238"/>
      <c r="T545" s="238"/>
    </row>
    <row r="546" spans="6:20" x14ac:dyDescent="0.25">
      <c r="F546" s="238"/>
      <c r="G546" s="238"/>
      <c r="H546" s="238"/>
      <c r="I546" s="238"/>
      <c r="J546" s="238"/>
      <c r="K546" s="238"/>
      <c r="L546" s="238"/>
      <c r="M546" s="238"/>
      <c r="N546" s="238"/>
      <c r="O546" s="238"/>
      <c r="P546" s="238"/>
      <c r="Q546" s="238"/>
      <c r="R546" s="238"/>
      <c r="S546" s="238"/>
      <c r="T546" s="238"/>
    </row>
    <row r="547" spans="6:20" x14ac:dyDescent="0.25">
      <c r="F547" s="238"/>
      <c r="G547" s="238"/>
      <c r="H547" s="238"/>
      <c r="I547" s="238"/>
      <c r="J547" s="238"/>
      <c r="K547" s="238"/>
      <c r="L547" s="238"/>
      <c r="M547" s="238"/>
      <c r="N547" s="238"/>
      <c r="O547" s="238"/>
      <c r="P547" s="238"/>
      <c r="Q547" s="238"/>
      <c r="R547" s="238"/>
      <c r="S547" s="238"/>
      <c r="T547" s="238"/>
    </row>
    <row r="548" spans="6:20" x14ac:dyDescent="0.25">
      <c r="F548" s="238"/>
      <c r="G548" s="238"/>
      <c r="H548" s="238"/>
      <c r="I548" s="238"/>
      <c r="J548" s="238"/>
      <c r="K548" s="238"/>
      <c r="L548" s="238"/>
      <c r="M548" s="238"/>
      <c r="N548" s="238"/>
      <c r="O548" s="238"/>
      <c r="P548" s="238"/>
      <c r="Q548" s="238"/>
      <c r="R548" s="238"/>
      <c r="S548" s="238"/>
      <c r="T548" s="238"/>
    </row>
    <row r="549" spans="6:20" x14ac:dyDescent="0.25">
      <c r="F549" s="238"/>
      <c r="G549" s="238"/>
      <c r="H549" s="238"/>
      <c r="I549" s="238"/>
      <c r="J549" s="238"/>
      <c r="K549" s="238"/>
      <c r="L549" s="238"/>
      <c r="M549" s="238"/>
      <c r="N549" s="238"/>
      <c r="O549" s="238"/>
      <c r="P549" s="238"/>
      <c r="Q549" s="238"/>
      <c r="R549" s="238"/>
      <c r="S549" s="238"/>
      <c r="T549" s="238"/>
    </row>
    <row r="550" spans="6:20" x14ac:dyDescent="0.25">
      <c r="F550" s="238"/>
      <c r="G550" s="238"/>
      <c r="H550" s="238"/>
      <c r="I550" s="238"/>
      <c r="J550" s="238"/>
      <c r="K550" s="238"/>
      <c r="L550" s="238"/>
      <c r="M550" s="238"/>
      <c r="N550" s="238"/>
      <c r="O550" s="238"/>
      <c r="P550" s="238"/>
      <c r="Q550" s="238"/>
      <c r="R550" s="238"/>
      <c r="S550" s="238"/>
      <c r="T550" s="238"/>
    </row>
    <row r="551" spans="6:20" x14ac:dyDescent="0.25">
      <c r="F551" s="238"/>
      <c r="G551" s="238"/>
      <c r="H551" s="238"/>
      <c r="I551" s="238"/>
      <c r="J551" s="238"/>
      <c r="K551" s="238"/>
      <c r="L551" s="238"/>
      <c r="M551" s="238"/>
      <c r="N551" s="238"/>
      <c r="O551" s="238"/>
      <c r="P551" s="238"/>
      <c r="Q551" s="238"/>
      <c r="R551" s="238"/>
      <c r="S551" s="238"/>
      <c r="T551" s="238"/>
    </row>
    <row r="552" spans="6:20" x14ac:dyDescent="0.25">
      <c r="F552" s="238"/>
      <c r="G552" s="238"/>
      <c r="H552" s="238"/>
      <c r="I552" s="238"/>
      <c r="J552" s="238"/>
      <c r="K552" s="238"/>
      <c r="L552" s="238"/>
      <c r="M552" s="238"/>
      <c r="N552" s="238"/>
      <c r="O552" s="238"/>
      <c r="P552" s="238"/>
      <c r="Q552" s="238"/>
      <c r="R552" s="238"/>
      <c r="S552" s="238"/>
      <c r="T552" s="238"/>
    </row>
    <row r="553" spans="6:20" x14ac:dyDescent="0.25">
      <c r="F553" s="238"/>
      <c r="G553" s="238"/>
      <c r="H553" s="238"/>
      <c r="I553" s="238"/>
      <c r="J553" s="238"/>
      <c r="K553" s="238"/>
      <c r="L553" s="238"/>
      <c r="M553" s="238"/>
      <c r="N553" s="238"/>
      <c r="O553" s="238"/>
      <c r="P553" s="238"/>
      <c r="Q553" s="238"/>
      <c r="R553" s="238"/>
      <c r="S553" s="238"/>
      <c r="T553" s="238"/>
    </row>
    <row r="554" spans="6:20" x14ac:dyDescent="0.25">
      <c r="F554" s="238"/>
      <c r="G554" s="238"/>
      <c r="H554" s="238"/>
      <c r="I554" s="238"/>
      <c r="J554" s="238"/>
      <c r="K554" s="238"/>
      <c r="L554" s="238"/>
      <c r="M554" s="238"/>
      <c r="N554" s="238"/>
      <c r="O554" s="238"/>
      <c r="P554" s="238"/>
      <c r="Q554" s="238"/>
      <c r="R554" s="238"/>
      <c r="S554" s="238"/>
      <c r="T554" s="238"/>
    </row>
    <row r="555" spans="6:20" x14ac:dyDescent="0.25">
      <c r="F555" s="238"/>
      <c r="G555" s="238"/>
      <c r="H555" s="238"/>
      <c r="I555" s="238"/>
      <c r="J555" s="238"/>
      <c r="K555" s="238"/>
      <c r="L555" s="238"/>
      <c r="M555" s="238"/>
      <c r="N555" s="238"/>
      <c r="O555" s="238"/>
      <c r="P555" s="238"/>
      <c r="Q555" s="238"/>
      <c r="R555" s="238"/>
      <c r="S555" s="238"/>
      <c r="T555" s="238"/>
    </row>
    <row r="556" spans="6:20" x14ac:dyDescent="0.25">
      <c r="F556" s="238"/>
      <c r="G556" s="238"/>
      <c r="H556" s="238"/>
      <c r="I556" s="238"/>
      <c r="J556" s="238"/>
      <c r="K556" s="238"/>
      <c r="L556" s="238"/>
      <c r="M556" s="238"/>
      <c r="N556" s="238"/>
      <c r="O556" s="238"/>
      <c r="P556" s="238"/>
      <c r="Q556" s="238"/>
      <c r="R556" s="238"/>
      <c r="S556" s="238"/>
      <c r="T556" s="238"/>
    </row>
    <row r="557" spans="6:20" x14ac:dyDescent="0.25">
      <c r="F557" s="238"/>
      <c r="G557" s="238"/>
      <c r="H557" s="238"/>
      <c r="I557" s="238"/>
      <c r="J557" s="238"/>
      <c r="K557" s="238"/>
      <c r="L557" s="238"/>
      <c r="M557" s="238"/>
      <c r="N557" s="238"/>
      <c r="O557" s="238"/>
      <c r="P557" s="238"/>
      <c r="Q557" s="238"/>
      <c r="R557" s="238"/>
      <c r="S557" s="238"/>
      <c r="T557" s="238"/>
    </row>
    <row r="558" spans="6:20" x14ac:dyDescent="0.25">
      <c r="F558" s="238"/>
      <c r="G558" s="238"/>
      <c r="H558" s="238"/>
      <c r="I558" s="238"/>
      <c r="J558" s="238"/>
      <c r="K558" s="238"/>
      <c r="L558" s="238"/>
      <c r="M558" s="238"/>
      <c r="N558" s="238"/>
      <c r="O558" s="238"/>
      <c r="P558" s="238"/>
      <c r="Q558" s="238"/>
      <c r="R558" s="238"/>
      <c r="S558" s="238"/>
      <c r="T558" s="238"/>
    </row>
    <row r="559" spans="6:20" x14ac:dyDescent="0.25">
      <c r="F559" s="238"/>
      <c r="G559" s="238"/>
      <c r="H559" s="238"/>
      <c r="I559" s="238"/>
      <c r="J559" s="238"/>
      <c r="K559" s="238"/>
      <c r="L559" s="238"/>
      <c r="M559" s="238"/>
      <c r="N559" s="238"/>
      <c r="O559" s="238"/>
      <c r="P559" s="238"/>
      <c r="Q559" s="238"/>
      <c r="R559" s="238"/>
      <c r="S559" s="238"/>
      <c r="T559" s="238"/>
    </row>
    <row r="560" spans="6:20" x14ac:dyDescent="0.25">
      <c r="F560" s="238"/>
      <c r="G560" s="238"/>
      <c r="H560" s="238"/>
      <c r="I560" s="238"/>
      <c r="J560" s="238"/>
      <c r="K560" s="238"/>
      <c r="L560" s="238"/>
      <c r="M560" s="238"/>
      <c r="N560" s="238"/>
      <c r="O560" s="238"/>
      <c r="P560" s="238"/>
      <c r="Q560" s="238"/>
      <c r="R560" s="238"/>
      <c r="S560" s="238"/>
      <c r="T560" s="238"/>
    </row>
    <row r="561" spans="6:20" x14ac:dyDescent="0.25">
      <c r="F561" s="238"/>
      <c r="G561" s="238"/>
      <c r="H561" s="238"/>
      <c r="I561" s="238"/>
      <c r="J561" s="238"/>
      <c r="K561" s="238"/>
      <c r="L561" s="238"/>
      <c r="M561" s="238"/>
      <c r="N561" s="238"/>
      <c r="O561" s="238"/>
      <c r="P561" s="238"/>
      <c r="Q561" s="238"/>
      <c r="R561" s="238"/>
      <c r="S561" s="238"/>
      <c r="T561" s="238"/>
    </row>
    <row r="562" spans="6:20" x14ac:dyDescent="0.25">
      <c r="F562" s="238"/>
      <c r="G562" s="238"/>
      <c r="H562" s="238"/>
      <c r="I562" s="238"/>
      <c r="J562" s="238"/>
      <c r="K562" s="238"/>
      <c r="L562" s="238"/>
      <c r="M562" s="238"/>
      <c r="N562" s="238"/>
      <c r="O562" s="238"/>
      <c r="P562" s="238"/>
      <c r="Q562" s="238"/>
      <c r="R562" s="238"/>
      <c r="S562" s="238"/>
      <c r="T562" s="238"/>
    </row>
    <row r="563" spans="6:20" x14ac:dyDescent="0.25">
      <c r="F563" s="238"/>
      <c r="G563" s="238"/>
      <c r="H563" s="238"/>
      <c r="I563" s="238"/>
      <c r="J563" s="238"/>
      <c r="K563" s="238"/>
      <c r="L563" s="238"/>
      <c r="M563" s="238"/>
      <c r="N563" s="238"/>
      <c r="O563" s="238"/>
      <c r="P563" s="238"/>
      <c r="Q563" s="238"/>
      <c r="R563" s="238"/>
      <c r="S563" s="238"/>
      <c r="T563" s="238"/>
    </row>
    <row r="564" spans="6:20" x14ac:dyDescent="0.25">
      <c r="F564" s="238"/>
      <c r="G564" s="238"/>
      <c r="H564" s="238"/>
      <c r="I564" s="238"/>
      <c r="J564" s="238"/>
      <c r="K564" s="238"/>
      <c r="L564" s="238"/>
      <c r="M564" s="238"/>
      <c r="N564" s="238"/>
      <c r="O564" s="238"/>
      <c r="P564" s="238"/>
      <c r="Q564" s="238"/>
      <c r="R564" s="238"/>
      <c r="S564" s="238"/>
      <c r="T564" s="238"/>
    </row>
    <row r="565" spans="6:20" x14ac:dyDescent="0.25">
      <c r="F565" s="238"/>
      <c r="G565" s="238"/>
      <c r="H565" s="238"/>
      <c r="I565" s="238"/>
      <c r="J565" s="238"/>
      <c r="K565" s="238"/>
      <c r="L565" s="238"/>
      <c r="M565" s="238"/>
      <c r="N565" s="238"/>
      <c r="O565" s="238"/>
      <c r="P565" s="238"/>
      <c r="Q565" s="238"/>
      <c r="R565" s="238"/>
      <c r="S565" s="238"/>
      <c r="T565" s="238"/>
    </row>
    <row r="566" spans="6:20" x14ac:dyDescent="0.25">
      <c r="F566" s="238"/>
      <c r="G566" s="238"/>
      <c r="H566" s="238"/>
      <c r="I566" s="238"/>
      <c r="J566" s="238"/>
      <c r="K566" s="238"/>
      <c r="L566" s="238"/>
      <c r="M566" s="238"/>
      <c r="N566" s="238"/>
      <c r="O566" s="238"/>
      <c r="P566" s="238"/>
      <c r="Q566" s="238"/>
      <c r="R566" s="238"/>
      <c r="S566" s="238"/>
      <c r="T566" s="238"/>
    </row>
    <row r="567" spans="6:20" x14ac:dyDescent="0.25">
      <c r="F567" s="238"/>
      <c r="G567" s="238"/>
      <c r="H567" s="238"/>
      <c r="I567" s="238"/>
      <c r="J567" s="238"/>
      <c r="K567" s="238"/>
      <c r="L567" s="238"/>
      <c r="M567" s="238"/>
      <c r="N567" s="238"/>
      <c r="O567" s="238"/>
      <c r="P567" s="238"/>
      <c r="Q567" s="238"/>
      <c r="R567" s="238"/>
      <c r="S567" s="238"/>
      <c r="T567" s="238"/>
    </row>
    <row r="568" spans="6:20" x14ac:dyDescent="0.25">
      <c r="F568" s="238"/>
      <c r="G568" s="238"/>
      <c r="H568" s="238"/>
      <c r="I568" s="238"/>
      <c r="J568" s="238"/>
      <c r="K568" s="238"/>
      <c r="L568" s="238"/>
      <c r="M568" s="238"/>
      <c r="N568" s="238"/>
      <c r="O568" s="238"/>
      <c r="P568" s="238"/>
      <c r="Q568" s="238"/>
      <c r="R568" s="238"/>
      <c r="S568" s="238"/>
      <c r="T568" s="238"/>
    </row>
    <row r="569" spans="6:20" x14ac:dyDescent="0.25">
      <c r="F569" s="238"/>
      <c r="G569" s="238"/>
      <c r="H569" s="238"/>
      <c r="I569" s="238"/>
      <c r="J569" s="238"/>
      <c r="K569" s="238"/>
      <c r="L569" s="238"/>
      <c r="M569" s="238"/>
      <c r="N569" s="238"/>
      <c r="O569" s="238"/>
      <c r="P569" s="238"/>
      <c r="Q569" s="238"/>
      <c r="R569" s="238"/>
      <c r="S569" s="238"/>
      <c r="T569" s="238"/>
    </row>
    <row r="570" spans="6:20" x14ac:dyDescent="0.25">
      <c r="F570" s="238"/>
      <c r="G570" s="238"/>
      <c r="H570" s="238"/>
      <c r="I570" s="238"/>
      <c r="J570" s="238"/>
      <c r="K570" s="238"/>
      <c r="L570" s="238"/>
      <c r="M570" s="238"/>
      <c r="N570" s="238"/>
      <c r="O570" s="238"/>
      <c r="P570" s="238"/>
      <c r="Q570" s="238"/>
      <c r="R570" s="238"/>
      <c r="S570" s="238"/>
      <c r="T570" s="238"/>
    </row>
    <row r="571" spans="6:20" x14ac:dyDescent="0.25">
      <c r="F571" s="238"/>
      <c r="G571" s="238"/>
      <c r="H571" s="238"/>
      <c r="I571" s="238"/>
      <c r="J571" s="238"/>
      <c r="K571" s="238"/>
      <c r="L571" s="238"/>
      <c r="M571" s="238"/>
      <c r="N571" s="238"/>
      <c r="O571" s="238"/>
      <c r="P571" s="238"/>
      <c r="Q571" s="238"/>
      <c r="R571" s="238"/>
      <c r="S571" s="238"/>
      <c r="T571" s="238"/>
    </row>
    <row r="572" spans="6:20" x14ac:dyDescent="0.25">
      <c r="F572" s="238"/>
      <c r="G572" s="238"/>
      <c r="H572" s="238"/>
      <c r="I572" s="238"/>
      <c r="J572" s="238"/>
      <c r="K572" s="238"/>
      <c r="L572" s="238"/>
      <c r="M572" s="238"/>
      <c r="N572" s="238"/>
      <c r="O572" s="238"/>
      <c r="P572" s="238"/>
      <c r="Q572" s="238"/>
      <c r="R572" s="238"/>
      <c r="S572" s="238"/>
      <c r="T572" s="238"/>
    </row>
    <row r="573" spans="6:20" x14ac:dyDescent="0.25">
      <c r="F573" s="238"/>
      <c r="G573" s="238"/>
      <c r="H573" s="238"/>
      <c r="I573" s="238"/>
      <c r="J573" s="238"/>
      <c r="K573" s="238"/>
      <c r="L573" s="238"/>
      <c r="M573" s="238"/>
      <c r="N573" s="238"/>
      <c r="O573" s="238"/>
      <c r="P573" s="238"/>
      <c r="Q573" s="238"/>
      <c r="R573" s="238"/>
      <c r="S573" s="238"/>
      <c r="T573" s="238"/>
    </row>
    <row r="574" spans="6:20" x14ac:dyDescent="0.25">
      <c r="F574" s="238"/>
      <c r="G574" s="238"/>
      <c r="H574" s="238"/>
      <c r="I574" s="238"/>
      <c r="J574" s="238"/>
      <c r="K574" s="238"/>
      <c r="L574" s="238"/>
      <c r="M574" s="238"/>
      <c r="N574" s="238"/>
      <c r="O574" s="238"/>
      <c r="P574" s="238"/>
      <c r="Q574" s="238"/>
      <c r="R574" s="238"/>
      <c r="S574" s="238"/>
      <c r="T574" s="238"/>
    </row>
    <row r="575" spans="6:20" x14ac:dyDescent="0.25">
      <c r="F575" s="238"/>
      <c r="G575" s="238"/>
      <c r="H575" s="238"/>
      <c r="I575" s="238"/>
      <c r="J575" s="238"/>
      <c r="K575" s="238"/>
      <c r="L575" s="238"/>
      <c r="M575" s="238"/>
      <c r="N575" s="238"/>
      <c r="O575" s="238"/>
      <c r="P575" s="238"/>
      <c r="Q575" s="238"/>
      <c r="R575" s="238"/>
      <c r="S575" s="238"/>
      <c r="T575" s="238"/>
    </row>
    <row r="576" spans="6:20" x14ac:dyDescent="0.25">
      <c r="F576" s="238"/>
      <c r="G576" s="238"/>
      <c r="H576" s="238"/>
      <c r="I576" s="238"/>
      <c r="J576" s="238"/>
      <c r="K576" s="238"/>
      <c r="L576" s="238"/>
      <c r="M576" s="238"/>
      <c r="N576" s="238"/>
      <c r="O576" s="238"/>
      <c r="P576" s="238"/>
      <c r="Q576" s="238"/>
      <c r="R576" s="238"/>
      <c r="S576" s="238"/>
      <c r="T576" s="238"/>
    </row>
    <row r="577" spans="6:20" x14ac:dyDescent="0.25">
      <c r="F577" s="238"/>
      <c r="G577" s="238"/>
      <c r="H577" s="238"/>
      <c r="I577" s="238"/>
      <c r="J577" s="238"/>
      <c r="K577" s="238"/>
      <c r="L577" s="238"/>
      <c r="M577" s="238"/>
      <c r="N577" s="238"/>
      <c r="O577" s="238"/>
      <c r="P577" s="238"/>
      <c r="Q577" s="238"/>
      <c r="R577" s="238"/>
      <c r="S577" s="238"/>
      <c r="T577" s="238"/>
    </row>
    <row r="578" spans="6:20" x14ac:dyDescent="0.25">
      <c r="F578" s="238"/>
      <c r="G578" s="238"/>
      <c r="H578" s="238"/>
      <c r="I578" s="238"/>
      <c r="J578" s="238"/>
      <c r="K578" s="238"/>
      <c r="L578" s="238"/>
      <c r="M578" s="238"/>
      <c r="N578" s="238"/>
      <c r="O578" s="238"/>
      <c r="P578" s="238"/>
      <c r="Q578" s="238"/>
      <c r="R578" s="238"/>
      <c r="S578" s="238"/>
      <c r="T578" s="238"/>
    </row>
    <row r="579" spans="6:20" x14ac:dyDescent="0.25">
      <c r="F579" s="238"/>
      <c r="G579" s="238"/>
      <c r="H579" s="238"/>
      <c r="I579" s="238"/>
      <c r="J579" s="238"/>
      <c r="K579" s="238"/>
      <c r="L579" s="238"/>
      <c r="M579" s="238"/>
      <c r="N579" s="238"/>
      <c r="O579" s="238"/>
      <c r="P579" s="238"/>
      <c r="Q579" s="238"/>
      <c r="R579" s="238"/>
      <c r="S579" s="238"/>
      <c r="T579" s="238"/>
    </row>
    <row r="580" spans="6:20" x14ac:dyDescent="0.25">
      <c r="F580" s="238"/>
      <c r="G580" s="238"/>
      <c r="H580" s="238"/>
      <c r="I580" s="238"/>
      <c r="J580" s="238"/>
      <c r="K580" s="238"/>
      <c r="L580" s="238"/>
      <c r="M580" s="238"/>
      <c r="N580" s="238"/>
      <c r="O580" s="238"/>
      <c r="P580" s="238"/>
      <c r="Q580" s="238"/>
      <c r="R580" s="238"/>
      <c r="S580" s="238"/>
      <c r="T580" s="238"/>
    </row>
    <row r="581" spans="6:20" x14ac:dyDescent="0.25">
      <c r="F581" s="238"/>
      <c r="G581" s="238"/>
      <c r="H581" s="238"/>
      <c r="I581" s="238"/>
      <c r="J581" s="238"/>
      <c r="K581" s="238"/>
      <c r="L581" s="238"/>
      <c r="M581" s="238"/>
      <c r="N581" s="238"/>
      <c r="O581" s="238"/>
      <c r="P581" s="238"/>
      <c r="Q581" s="238"/>
      <c r="R581" s="238"/>
      <c r="S581" s="238"/>
      <c r="T581" s="238"/>
    </row>
    <row r="582" spans="6:20" x14ac:dyDescent="0.25">
      <c r="F582" s="238"/>
      <c r="G582" s="238"/>
      <c r="H582" s="238"/>
      <c r="I582" s="238"/>
      <c r="J582" s="238"/>
      <c r="K582" s="238"/>
      <c r="L582" s="238"/>
      <c r="M582" s="238"/>
      <c r="N582" s="238"/>
      <c r="O582" s="238"/>
      <c r="P582" s="238"/>
      <c r="Q582" s="238"/>
      <c r="R582" s="238"/>
      <c r="S582" s="238"/>
      <c r="T582" s="238"/>
    </row>
    <row r="583" spans="6:20" x14ac:dyDescent="0.25">
      <c r="F583" s="238"/>
      <c r="G583" s="238"/>
      <c r="H583" s="238"/>
      <c r="I583" s="238"/>
      <c r="J583" s="238"/>
      <c r="K583" s="238"/>
      <c r="L583" s="238"/>
      <c r="M583" s="238"/>
      <c r="N583" s="238"/>
      <c r="O583" s="238"/>
      <c r="P583" s="238"/>
      <c r="Q583" s="238"/>
      <c r="R583" s="238"/>
      <c r="S583" s="238"/>
      <c r="T583" s="238"/>
    </row>
    <row r="584" spans="6:20" x14ac:dyDescent="0.25">
      <c r="F584" s="238"/>
      <c r="G584" s="238"/>
      <c r="H584" s="238"/>
      <c r="I584" s="238"/>
      <c r="J584" s="238"/>
      <c r="K584" s="238"/>
      <c r="L584" s="238"/>
      <c r="M584" s="238"/>
      <c r="N584" s="238"/>
      <c r="O584" s="238"/>
      <c r="P584" s="238"/>
      <c r="Q584" s="238"/>
      <c r="R584" s="238"/>
      <c r="S584" s="238"/>
      <c r="T584" s="238"/>
    </row>
    <row r="585" spans="6:20" x14ac:dyDescent="0.25">
      <c r="F585" s="238"/>
      <c r="G585" s="238"/>
      <c r="H585" s="238"/>
      <c r="I585" s="238"/>
      <c r="J585" s="238"/>
      <c r="K585" s="238"/>
      <c r="L585" s="238"/>
      <c r="M585" s="238"/>
      <c r="N585" s="238"/>
      <c r="O585" s="238"/>
      <c r="P585" s="238"/>
      <c r="Q585" s="238"/>
      <c r="R585" s="238"/>
      <c r="S585" s="238"/>
      <c r="T585" s="238"/>
    </row>
    <row r="586" spans="6:20" x14ac:dyDescent="0.25">
      <c r="F586" s="238"/>
      <c r="G586" s="238"/>
      <c r="H586" s="238"/>
      <c r="I586" s="238"/>
      <c r="J586" s="238"/>
      <c r="K586" s="238"/>
      <c r="L586" s="238"/>
      <c r="M586" s="238"/>
      <c r="N586" s="238"/>
      <c r="O586" s="238"/>
      <c r="P586" s="238"/>
      <c r="Q586" s="238"/>
      <c r="R586" s="238"/>
      <c r="S586" s="238"/>
      <c r="T586" s="238"/>
    </row>
    <row r="587" spans="6:20" x14ac:dyDescent="0.25">
      <c r="F587" s="238"/>
      <c r="G587" s="238"/>
      <c r="H587" s="238"/>
      <c r="I587" s="238"/>
      <c r="J587" s="238"/>
      <c r="K587" s="238"/>
      <c r="L587" s="238"/>
      <c r="M587" s="238"/>
      <c r="N587" s="238"/>
      <c r="O587" s="238"/>
      <c r="P587" s="238"/>
      <c r="Q587" s="238"/>
      <c r="R587" s="238"/>
      <c r="S587" s="238"/>
      <c r="T587" s="238"/>
    </row>
    <row r="588" spans="6:20" x14ac:dyDescent="0.25">
      <c r="F588" s="238"/>
      <c r="G588" s="238"/>
      <c r="H588" s="238"/>
      <c r="I588" s="238"/>
      <c r="J588" s="238"/>
      <c r="K588" s="238"/>
      <c r="L588" s="238"/>
      <c r="M588" s="238"/>
      <c r="N588" s="238"/>
      <c r="O588" s="238"/>
      <c r="P588" s="238"/>
      <c r="Q588" s="238"/>
      <c r="R588" s="238"/>
      <c r="S588" s="238"/>
      <c r="T588" s="238"/>
    </row>
    <row r="589" spans="6:20" x14ac:dyDescent="0.25">
      <c r="F589" s="238"/>
      <c r="G589" s="238"/>
      <c r="H589" s="238"/>
      <c r="I589" s="238"/>
      <c r="J589" s="238"/>
      <c r="K589" s="238"/>
      <c r="L589" s="238"/>
      <c r="M589" s="238"/>
      <c r="N589" s="238"/>
      <c r="O589" s="238"/>
      <c r="P589" s="238"/>
      <c r="Q589" s="238"/>
      <c r="R589" s="238"/>
      <c r="S589" s="238"/>
      <c r="T589" s="238"/>
    </row>
    <row r="590" spans="6:20" x14ac:dyDescent="0.25">
      <c r="F590" s="238"/>
      <c r="G590" s="238"/>
      <c r="H590" s="238"/>
      <c r="I590" s="238"/>
      <c r="J590" s="238"/>
      <c r="K590" s="238"/>
      <c r="L590" s="238"/>
      <c r="M590" s="238"/>
      <c r="N590" s="238"/>
      <c r="O590" s="238"/>
      <c r="P590" s="238"/>
      <c r="Q590" s="238"/>
      <c r="R590" s="238"/>
      <c r="S590" s="238"/>
      <c r="T590" s="238"/>
    </row>
    <row r="591" spans="6:20" x14ac:dyDescent="0.25">
      <c r="F591" s="238"/>
      <c r="G591" s="238"/>
      <c r="H591" s="238"/>
      <c r="I591" s="238"/>
      <c r="J591" s="238"/>
      <c r="K591" s="238"/>
      <c r="L591" s="238"/>
      <c r="M591" s="238"/>
      <c r="N591" s="238"/>
      <c r="O591" s="238"/>
      <c r="P591" s="238"/>
      <c r="Q591" s="238"/>
      <c r="R591" s="238"/>
      <c r="S591" s="238"/>
      <c r="T591" s="238"/>
    </row>
    <row r="592" spans="6:20" x14ac:dyDescent="0.25">
      <c r="F592" s="238"/>
      <c r="G592" s="238"/>
      <c r="H592" s="238"/>
      <c r="I592" s="238"/>
      <c r="J592" s="238"/>
      <c r="K592" s="238"/>
      <c r="L592" s="238"/>
      <c r="M592" s="238"/>
      <c r="N592" s="238"/>
      <c r="O592" s="238"/>
      <c r="P592" s="238"/>
      <c r="Q592" s="238"/>
      <c r="R592" s="238"/>
      <c r="S592" s="238"/>
      <c r="T592" s="238"/>
    </row>
    <row r="593" spans="6:20" x14ac:dyDescent="0.25">
      <c r="F593" s="238"/>
      <c r="G593" s="238"/>
      <c r="H593" s="238"/>
      <c r="I593" s="238"/>
      <c r="J593" s="238"/>
      <c r="K593" s="238"/>
      <c r="L593" s="238"/>
      <c r="M593" s="238"/>
      <c r="N593" s="238"/>
      <c r="O593" s="238"/>
      <c r="P593" s="238"/>
      <c r="Q593" s="238"/>
      <c r="R593" s="238"/>
      <c r="S593" s="238"/>
      <c r="T593" s="238"/>
    </row>
    <row r="594" spans="6:20" x14ac:dyDescent="0.25">
      <c r="F594" s="238"/>
      <c r="G594" s="238"/>
      <c r="H594" s="238"/>
      <c r="I594" s="238"/>
      <c r="J594" s="238"/>
      <c r="K594" s="238"/>
      <c r="L594" s="238"/>
      <c r="M594" s="238"/>
      <c r="N594" s="238"/>
      <c r="O594" s="238"/>
      <c r="P594" s="238"/>
      <c r="Q594" s="238"/>
      <c r="R594" s="238"/>
      <c r="S594" s="238"/>
      <c r="T594" s="238"/>
    </row>
    <row r="595" spans="6:20" x14ac:dyDescent="0.25">
      <c r="F595" s="238"/>
      <c r="G595" s="238"/>
      <c r="H595" s="238"/>
      <c r="I595" s="238"/>
      <c r="J595" s="238"/>
      <c r="K595" s="238"/>
      <c r="L595" s="238"/>
      <c r="M595" s="238"/>
      <c r="N595" s="238"/>
      <c r="O595" s="238"/>
      <c r="P595" s="238"/>
      <c r="Q595" s="238"/>
      <c r="R595" s="238"/>
      <c r="S595" s="238"/>
      <c r="T595" s="238"/>
    </row>
    <row r="596" spans="6:20" x14ac:dyDescent="0.25">
      <c r="F596" s="238"/>
      <c r="G596" s="238"/>
      <c r="H596" s="238"/>
      <c r="I596" s="238"/>
      <c r="J596" s="238"/>
      <c r="K596" s="238"/>
      <c r="L596" s="238"/>
      <c r="M596" s="238"/>
      <c r="N596" s="238"/>
      <c r="O596" s="238"/>
      <c r="P596" s="238"/>
      <c r="Q596" s="238"/>
      <c r="R596" s="238"/>
      <c r="S596" s="238"/>
      <c r="T596" s="238"/>
    </row>
    <row r="597" spans="6:20" x14ac:dyDescent="0.25">
      <c r="F597" s="238"/>
      <c r="G597" s="238"/>
      <c r="H597" s="238"/>
      <c r="I597" s="238"/>
      <c r="J597" s="238"/>
      <c r="K597" s="238"/>
      <c r="L597" s="238"/>
      <c r="M597" s="238"/>
      <c r="N597" s="238"/>
      <c r="O597" s="238"/>
      <c r="P597" s="238"/>
      <c r="Q597" s="238"/>
      <c r="R597" s="238"/>
      <c r="S597" s="238"/>
      <c r="T597" s="238"/>
    </row>
    <row r="598" spans="6:20" x14ac:dyDescent="0.25">
      <c r="F598" s="238"/>
      <c r="G598" s="238"/>
      <c r="H598" s="238"/>
      <c r="I598" s="238"/>
      <c r="J598" s="238"/>
      <c r="K598" s="238"/>
      <c r="L598" s="238"/>
      <c r="M598" s="238"/>
      <c r="N598" s="238"/>
      <c r="O598" s="238"/>
      <c r="P598" s="238"/>
      <c r="Q598" s="238"/>
      <c r="R598" s="238"/>
      <c r="S598" s="238"/>
      <c r="T598" s="238"/>
    </row>
    <row r="599" spans="6:20" x14ac:dyDescent="0.25">
      <c r="F599" s="238"/>
      <c r="G599" s="238"/>
      <c r="H599" s="238"/>
      <c r="I599" s="238"/>
      <c r="J599" s="238"/>
      <c r="K599" s="238"/>
      <c r="L599" s="238"/>
      <c r="M599" s="238"/>
      <c r="N599" s="238"/>
      <c r="O599" s="238"/>
      <c r="P599" s="238"/>
      <c r="Q599" s="238"/>
      <c r="R599" s="238"/>
      <c r="S599" s="238"/>
      <c r="T599" s="238"/>
    </row>
    <row r="600" spans="6:20" x14ac:dyDescent="0.25">
      <c r="F600" s="238"/>
      <c r="G600" s="238"/>
      <c r="H600" s="238"/>
      <c r="I600" s="238"/>
      <c r="J600" s="238"/>
      <c r="K600" s="238"/>
      <c r="L600" s="238"/>
      <c r="M600" s="238"/>
      <c r="N600" s="238"/>
      <c r="O600" s="238"/>
      <c r="P600" s="238"/>
      <c r="Q600" s="238"/>
      <c r="R600" s="238"/>
      <c r="S600" s="238"/>
      <c r="T600" s="238"/>
    </row>
    <row r="601" spans="6:20" x14ac:dyDescent="0.25">
      <c r="F601" s="238"/>
      <c r="G601" s="238"/>
      <c r="H601" s="238"/>
      <c r="I601" s="238"/>
      <c r="J601" s="238"/>
      <c r="K601" s="238"/>
      <c r="L601" s="238"/>
      <c r="M601" s="238"/>
      <c r="N601" s="238"/>
      <c r="O601" s="238"/>
      <c r="P601" s="238"/>
      <c r="Q601" s="238"/>
      <c r="R601" s="238"/>
      <c r="S601" s="238"/>
      <c r="T601" s="238"/>
    </row>
    <row r="602" spans="6:20" x14ac:dyDescent="0.25">
      <c r="F602" s="238"/>
      <c r="G602" s="238"/>
      <c r="H602" s="238"/>
      <c r="I602" s="238"/>
      <c r="J602" s="238"/>
      <c r="K602" s="238"/>
      <c r="L602" s="238"/>
      <c r="M602" s="238"/>
      <c r="N602" s="238"/>
      <c r="O602" s="238"/>
      <c r="P602" s="238"/>
      <c r="Q602" s="238"/>
      <c r="R602" s="238"/>
      <c r="S602" s="238"/>
      <c r="T602" s="238"/>
    </row>
    <row r="603" spans="6:20" x14ac:dyDescent="0.25">
      <c r="F603" s="238"/>
      <c r="G603" s="238"/>
      <c r="H603" s="238"/>
      <c r="I603" s="238"/>
      <c r="J603" s="238"/>
      <c r="K603" s="238"/>
      <c r="L603" s="238"/>
      <c r="M603" s="238"/>
      <c r="N603" s="238"/>
      <c r="O603" s="238"/>
      <c r="P603" s="238"/>
      <c r="Q603" s="238"/>
      <c r="R603" s="238"/>
      <c r="S603" s="238"/>
      <c r="T603" s="238"/>
    </row>
    <row r="604" spans="6:20" x14ac:dyDescent="0.25">
      <c r="F604" s="238"/>
      <c r="G604" s="238"/>
      <c r="H604" s="238"/>
      <c r="I604" s="238"/>
      <c r="J604" s="238"/>
      <c r="K604" s="238"/>
      <c r="L604" s="238"/>
      <c r="M604" s="238"/>
      <c r="N604" s="238"/>
      <c r="O604" s="238"/>
      <c r="P604" s="238"/>
      <c r="Q604" s="238"/>
      <c r="R604" s="238"/>
      <c r="S604" s="238"/>
      <c r="T604" s="238"/>
    </row>
    <row r="605" spans="6:20" x14ac:dyDescent="0.25">
      <c r="F605" s="238"/>
      <c r="G605" s="238"/>
      <c r="H605" s="238"/>
      <c r="I605" s="238"/>
      <c r="J605" s="238"/>
      <c r="K605" s="238"/>
      <c r="L605" s="238"/>
      <c r="M605" s="238"/>
      <c r="N605" s="238"/>
      <c r="O605" s="238"/>
      <c r="P605" s="238"/>
      <c r="Q605" s="238"/>
      <c r="R605" s="238"/>
      <c r="S605" s="238"/>
      <c r="T605" s="238"/>
    </row>
    <row r="606" spans="6:20" x14ac:dyDescent="0.25">
      <c r="F606" s="238"/>
      <c r="G606" s="238"/>
      <c r="H606" s="238"/>
      <c r="I606" s="238"/>
      <c r="J606" s="238"/>
      <c r="K606" s="238"/>
      <c r="L606" s="238"/>
      <c r="M606" s="238"/>
      <c r="N606" s="238"/>
      <c r="O606" s="238"/>
      <c r="P606" s="238"/>
      <c r="Q606" s="238"/>
      <c r="R606" s="238"/>
      <c r="S606" s="238"/>
      <c r="T606" s="238"/>
    </row>
    <row r="607" spans="6:20" x14ac:dyDescent="0.25">
      <c r="F607" s="238"/>
      <c r="G607" s="238"/>
      <c r="H607" s="238"/>
      <c r="I607" s="238"/>
      <c r="J607" s="238"/>
      <c r="K607" s="238"/>
      <c r="L607" s="238"/>
      <c r="M607" s="238"/>
      <c r="N607" s="238"/>
      <c r="O607" s="238"/>
      <c r="P607" s="238"/>
      <c r="Q607" s="238"/>
      <c r="R607" s="238"/>
      <c r="S607" s="238"/>
      <c r="T607" s="238"/>
    </row>
    <row r="608" spans="6:20" x14ac:dyDescent="0.25">
      <c r="F608" s="238"/>
      <c r="G608" s="238"/>
      <c r="H608" s="238"/>
      <c r="I608" s="238"/>
      <c r="J608" s="238"/>
      <c r="K608" s="238"/>
      <c r="L608" s="238"/>
      <c r="M608" s="238"/>
      <c r="N608" s="238"/>
      <c r="O608" s="238"/>
      <c r="P608" s="238"/>
      <c r="Q608" s="238"/>
      <c r="R608" s="238"/>
      <c r="S608" s="238"/>
      <c r="T608" s="238"/>
    </row>
    <row r="609" spans="6:20" x14ac:dyDescent="0.25">
      <c r="F609" s="238"/>
      <c r="G609" s="238"/>
      <c r="H609" s="238"/>
      <c r="I609" s="238"/>
      <c r="J609" s="238"/>
      <c r="K609" s="238"/>
      <c r="L609" s="238"/>
      <c r="M609" s="238"/>
      <c r="N609" s="238"/>
      <c r="O609" s="238"/>
      <c r="P609" s="238"/>
      <c r="Q609" s="238"/>
      <c r="R609" s="238"/>
      <c r="S609" s="238"/>
      <c r="T609" s="238"/>
    </row>
    <row r="610" spans="6:20" x14ac:dyDescent="0.25">
      <c r="F610" s="238"/>
      <c r="G610" s="238"/>
      <c r="H610" s="238"/>
      <c r="I610" s="238"/>
      <c r="J610" s="238"/>
      <c r="K610" s="238"/>
      <c r="L610" s="238"/>
      <c r="M610" s="238"/>
      <c r="N610" s="238"/>
      <c r="O610" s="238"/>
      <c r="P610" s="238"/>
      <c r="Q610" s="238"/>
      <c r="R610" s="238"/>
      <c r="S610" s="238"/>
      <c r="T610" s="238"/>
    </row>
    <row r="611" spans="6:20" x14ac:dyDescent="0.25">
      <c r="F611" s="238"/>
      <c r="G611" s="238"/>
      <c r="H611" s="238"/>
      <c r="I611" s="238"/>
      <c r="J611" s="238"/>
      <c r="K611" s="238"/>
      <c r="L611" s="238"/>
      <c r="M611" s="238"/>
      <c r="N611" s="238"/>
      <c r="O611" s="238"/>
      <c r="P611" s="238"/>
      <c r="Q611" s="238"/>
      <c r="R611" s="238"/>
      <c r="S611" s="238"/>
      <c r="T611" s="238"/>
    </row>
    <row r="612" spans="6:20" x14ac:dyDescent="0.25">
      <c r="F612" s="238"/>
      <c r="G612" s="238"/>
      <c r="H612" s="238"/>
      <c r="I612" s="238"/>
      <c r="J612" s="238"/>
      <c r="K612" s="238"/>
      <c r="L612" s="238"/>
      <c r="M612" s="238"/>
      <c r="N612" s="238"/>
      <c r="O612" s="238"/>
      <c r="P612" s="238"/>
      <c r="Q612" s="238"/>
      <c r="R612" s="238"/>
      <c r="S612" s="238"/>
      <c r="T612" s="238"/>
    </row>
    <row r="613" spans="6:20" x14ac:dyDescent="0.25">
      <c r="F613" s="238"/>
      <c r="G613" s="238"/>
      <c r="H613" s="238"/>
      <c r="I613" s="238"/>
      <c r="J613" s="238"/>
      <c r="K613" s="238"/>
      <c r="L613" s="238"/>
      <c r="M613" s="238"/>
      <c r="N613" s="238"/>
      <c r="O613" s="238"/>
      <c r="P613" s="238"/>
      <c r="Q613" s="238"/>
      <c r="R613" s="238"/>
      <c r="S613" s="238"/>
      <c r="T613" s="238"/>
    </row>
    <row r="614" spans="6:20" x14ac:dyDescent="0.25">
      <c r="F614" s="238"/>
      <c r="G614" s="238"/>
      <c r="H614" s="238"/>
      <c r="I614" s="238"/>
      <c r="J614" s="238"/>
      <c r="K614" s="238"/>
      <c r="L614" s="238"/>
      <c r="M614" s="238"/>
      <c r="N614" s="238"/>
      <c r="O614" s="238"/>
      <c r="P614" s="238"/>
      <c r="Q614" s="238"/>
      <c r="R614" s="238"/>
      <c r="S614" s="238"/>
      <c r="T614" s="238"/>
    </row>
    <row r="615" spans="6:20" x14ac:dyDescent="0.25">
      <c r="F615" s="238"/>
      <c r="G615" s="238"/>
      <c r="H615" s="238"/>
      <c r="I615" s="238"/>
      <c r="J615" s="238"/>
      <c r="K615" s="238"/>
      <c r="L615" s="238"/>
      <c r="M615" s="238"/>
      <c r="N615" s="238"/>
      <c r="O615" s="238"/>
      <c r="P615" s="238"/>
      <c r="Q615" s="238"/>
      <c r="R615" s="238"/>
      <c r="S615" s="238"/>
      <c r="T615" s="238"/>
    </row>
    <row r="616" spans="6:20" x14ac:dyDescent="0.25">
      <c r="F616" s="238"/>
      <c r="G616" s="238"/>
      <c r="H616" s="238"/>
      <c r="I616" s="238"/>
      <c r="J616" s="238"/>
      <c r="K616" s="238"/>
      <c r="L616" s="238"/>
      <c r="M616" s="238"/>
      <c r="N616" s="238"/>
      <c r="O616" s="238"/>
      <c r="P616" s="238"/>
      <c r="Q616" s="238"/>
      <c r="R616" s="238"/>
      <c r="S616" s="238"/>
      <c r="T616" s="238"/>
    </row>
    <row r="617" spans="6:20" x14ac:dyDescent="0.25">
      <c r="F617" s="238"/>
      <c r="G617" s="238"/>
      <c r="H617" s="238"/>
      <c r="I617" s="238"/>
      <c r="J617" s="238"/>
      <c r="K617" s="238"/>
      <c r="L617" s="238"/>
      <c r="M617" s="238"/>
      <c r="N617" s="238"/>
      <c r="O617" s="238"/>
      <c r="P617" s="238"/>
      <c r="Q617" s="238"/>
      <c r="R617" s="238"/>
      <c r="S617" s="238"/>
      <c r="T617" s="238"/>
    </row>
    <row r="618" spans="6:20" x14ac:dyDescent="0.25">
      <c r="F618" s="238"/>
      <c r="G618" s="238"/>
      <c r="H618" s="238"/>
      <c r="I618" s="238"/>
      <c r="J618" s="238"/>
      <c r="K618" s="238"/>
      <c r="L618" s="238"/>
      <c r="M618" s="238"/>
      <c r="N618" s="238"/>
      <c r="O618" s="238"/>
      <c r="P618" s="238"/>
      <c r="Q618" s="238"/>
      <c r="R618" s="238"/>
      <c r="S618" s="238"/>
      <c r="T618" s="238"/>
    </row>
    <row r="619" spans="6:20" x14ac:dyDescent="0.25">
      <c r="F619" s="238"/>
      <c r="G619" s="238"/>
      <c r="H619" s="238"/>
      <c r="I619" s="238"/>
      <c r="J619" s="238"/>
      <c r="K619" s="238"/>
      <c r="L619" s="238"/>
      <c r="M619" s="238"/>
      <c r="N619" s="238"/>
      <c r="O619" s="238"/>
      <c r="P619" s="238"/>
      <c r="Q619" s="238"/>
      <c r="R619" s="238"/>
      <c r="S619" s="238"/>
      <c r="T619" s="238"/>
    </row>
    <row r="620" spans="6:20" x14ac:dyDescent="0.25">
      <c r="F620" s="238"/>
      <c r="G620" s="238"/>
      <c r="H620" s="238"/>
      <c r="I620" s="238"/>
      <c r="J620" s="238"/>
      <c r="K620" s="238"/>
      <c r="L620" s="238"/>
      <c r="M620" s="238"/>
      <c r="N620" s="238"/>
      <c r="O620" s="238"/>
      <c r="P620" s="238"/>
      <c r="Q620" s="238"/>
      <c r="R620" s="238"/>
      <c r="S620" s="238"/>
      <c r="T620" s="238"/>
    </row>
    <row r="621" spans="6:20" x14ac:dyDescent="0.25">
      <c r="F621" s="238"/>
      <c r="G621" s="238"/>
      <c r="H621" s="238"/>
      <c r="I621" s="238"/>
      <c r="J621" s="238"/>
      <c r="K621" s="238"/>
      <c r="L621" s="238"/>
      <c r="M621" s="238"/>
      <c r="N621" s="238"/>
      <c r="O621" s="238"/>
      <c r="P621" s="238"/>
      <c r="Q621" s="238"/>
      <c r="R621" s="238"/>
      <c r="S621" s="238"/>
      <c r="T621" s="238"/>
    </row>
    <row r="622" spans="6:20" x14ac:dyDescent="0.25">
      <c r="F622" s="238"/>
      <c r="G622" s="238"/>
      <c r="H622" s="238"/>
      <c r="I622" s="238"/>
      <c r="J622" s="238"/>
      <c r="K622" s="238"/>
      <c r="L622" s="238"/>
      <c r="M622" s="238"/>
      <c r="N622" s="238"/>
      <c r="O622" s="238"/>
      <c r="P622" s="238"/>
      <c r="Q622" s="238"/>
      <c r="R622" s="238"/>
      <c r="S622" s="238"/>
      <c r="T622" s="238"/>
    </row>
    <row r="623" spans="6:20" x14ac:dyDescent="0.25">
      <c r="F623" s="238"/>
      <c r="G623" s="238"/>
      <c r="H623" s="238"/>
      <c r="I623" s="238"/>
      <c r="J623" s="238"/>
      <c r="K623" s="238"/>
      <c r="L623" s="238"/>
      <c r="M623" s="238"/>
      <c r="N623" s="238"/>
      <c r="O623" s="238"/>
      <c r="P623" s="238"/>
      <c r="Q623" s="238"/>
      <c r="R623" s="238"/>
      <c r="S623" s="238"/>
      <c r="T623" s="238"/>
    </row>
    <row r="624" spans="6:20" x14ac:dyDescent="0.25">
      <c r="F624" s="238"/>
      <c r="G624" s="238"/>
      <c r="H624" s="238"/>
      <c r="I624" s="238"/>
      <c r="J624" s="238"/>
      <c r="K624" s="238"/>
      <c r="L624" s="238"/>
      <c r="M624" s="238"/>
      <c r="N624" s="238"/>
      <c r="O624" s="238"/>
      <c r="P624" s="238"/>
      <c r="Q624" s="238"/>
      <c r="R624" s="238"/>
      <c r="S624" s="238"/>
      <c r="T624" s="238"/>
    </row>
    <row r="625" spans="6:20" x14ac:dyDescent="0.25">
      <c r="F625" s="238"/>
      <c r="G625" s="238"/>
      <c r="H625" s="238"/>
      <c r="I625" s="238"/>
      <c r="J625" s="238"/>
      <c r="K625" s="238"/>
      <c r="L625" s="238"/>
      <c r="M625" s="238"/>
      <c r="N625" s="238"/>
      <c r="O625" s="238"/>
      <c r="P625" s="238"/>
      <c r="Q625" s="238"/>
      <c r="R625" s="238"/>
      <c r="S625" s="238"/>
      <c r="T625" s="238"/>
    </row>
    <row r="626" spans="6:20" x14ac:dyDescent="0.25">
      <c r="F626" s="238"/>
      <c r="G626" s="238"/>
      <c r="H626" s="238"/>
      <c r="I626" s="238"/>
      <c r="J626" s="238"/>
      <c r="K626" s="238"/>
      <c r="L626" s="238"/>
      <c r="M626" s="238"/>
      <c r="N626" s="238"/>
      <c r="O626" s="238"/>
      <c r="P626" s="238"/>
      <c r="Q626" s="238"/>
      <c r="R626" s="238"/>
      <c r="S626" s="238"/>
      <c r="T626" s="238"/>
    </row>
    <row r="627" spans="6:20" x14ac:dyDescent="0.25">
      <c r="F627" s="238"/>
      <c r="G627" s="238"/>
      <c r="H627" s="238"/>
      <c r="I627" s="238"/>
      <c r="J627" s="238"/>
      <c r="K627" s="238"/>
      <c r="L627" s="238"/>
      <c r="M627" s="238"/>
      <c r="N627" s="238"/>
      <c r="O627" s="238"/>
      <c r="P627" s="238"/>
      <c r="Q627" s="238"/>
      <c r="R627" s="238"/>
      <c r="S627" s="238"/>
      <c r="T627" s="238"/>
    </row>
    <row r="628" spans="6:20" x14ac:dyDescent="0.25">
      <c r="F628" s="238"/>
      <c r="G628" s="238"/>
      <c r="H628" s="238"/>
      <c r="I628" s="238"/>
      <c r="J628" s="238"/>
      <c r="K628" s="238"/>
      <c r="L628" s="238"/>
      <c r="M628" s="238"/>
      <c r="N628" s="238"/>
      <c r="O628" s="238"/>
      <c r="P628" s="238"/>
      <c r="Q628" s="238"/>
      <c r="R628" s="238"/>
      <c r="S628" s="238"/>
      <c r="T628" s="238"/>
    </row>
    <row r="629" spans="6:20" x14ac:dyDescent="0.25">
      <c r="F629" s="238"/>
      <c r="G629" s="238"/>
      <c r="H629" s="238"/>
      <c r="I629" s="238"/>
      <c r="J629" s="238"/>
      <c r="K629" s="238"/>
      <c r="L629" s="238"/>
      <c r="M629" s="238"/>
      <c r="N629" s="238"/>
      <c r="O629" s="238"/>
      <c r="P629" s="238"/>
      <c r="Q629" s="238"/>
      <c r="R629" s="238"/>
      <c r="S629" s="238"/>
      <c r="T629" s="238"/>
    </row>
    <row r="630" spans="6:20" x14ac:dyDescent="0.25">
      <c r="F630" s="238"/>
      <c r="G630" s="238"/>
      <c r="H630" s="238"/>
      <c r="I630" s="238"/>
      <c r="J630" s="238"/>
      <c r="K630" s="238"/>
      <c r="L630" s="238"/>
      <c r="M630" s="238"/>
      <c r="N630" s="238"/>
      <c r="O630" s="238"/>
      <c r="P630" s="238"/>
      <c r="Q630" s="238"/>
      <c r="R630" s="238"/>
      <c r="S630" s="238"/>
      <c r="T630" s="238"/>
    </row>
    <row r="631" spans="6:20" x14ac:dyDescent="0.25">
      <c r="F631" s="238"/>
      <c r="G631" s="238"/>
      <c r="H631" s="238"/>
      <c r="I631" s="238"/>
      <c r="J631" s="238"/>
      <c r="K631" s="238"/>
      <c r="L631" s="238"/>
      <c r="M631" s="238"/>
      <c r="N631" s="238"/>
      <c r="O631" s="238"/>
      <c r="P631" s="238"/>
      <c r="Q631" s="238"/>
      <c r="R631" s="238"/>
      <c r="S631" s="238"/>
      <c r="T631" s="238"/>
    </row>
    <row r="632" spans="6:20" x14ac:dyDescent="0.25">
      <c r="F632" s="238"/>
      <c r="G632" s="238"/>
      <c r="H632" s="238"/>
      <c r="I632" s="238"/>
      <c r="J632" s="238"/>
      <c r="K632" s="238"/>
      <c r="L632" s="238"/>
      <c r="M632" s="238"/>
      <c r="N632" s="238"/>
      <c r="O632" s="238"/>
      <c r="P632" s="238"/>
      <c r="Q632" s="238"/>
      <c r="R632" s="238"/>
      <c r="S632" s="238"/>
      <c r="T632" s="238"/>
    </row>
    <row r="633" spans="6:20" x14ac:dyDescent="0.25">
      <c r="F633" s="238"/>
      <c r="G633" s="238"/>
      <c r="H633" s="238"/>
      <c r="I633" s="238"/>
      <c r="J633" s="238"/>
      <c r="K633" s="238"/>
      <c r="L633" s="238"/>
      <c r="M633" s="238"/>
      <c r="N633" s="238"/>
      <c r="O633" s="238"/>
      <c r="P633" s="238"/>
      <c r="Q633" s="238"/>
      <c r="R633" s="238"/>
      <c r="S633" s="238"/>
      <c r="T633" s="238"/>
    </row>
    <row r="634" spans="6:20" x14ac:dyDescent="0.25">
      <c r="F634" s="238"/>
      <c r="G634" s="238"/>
      <c r="H634" s="238"/>
      <c r="I634" s="238"/>
      <c r="J634" s="238"/>
      <c r="K634" s="238"/>
      <c r="L634" s="238"/>
      <c r="M634" s="238"/>
      <c r="N634" s="238"/>
      <c r="O634" s="238"/>
      <c r="P634" s="238"/>
      <c r="Q634" s="238"/>
      <c r="R634" s="238"/>
      <c r="S634" s="238"/>
      <c r="T634" s="238"/>
    </row>
    <row r="635" spans="6:20" x14ac:dyDescent="0.25">
      <c r="F635" s="238"/>
      <c r="G635" s="238"/>
      <c r="H635" s="238"/>
      <c r="I635" s="238"/>
      <c r="J635" s="238"/>
      <c r="K635" s="238"/>
      <c r="L635" s="238"/>
      <c r="M635" s="238"/>
      <c r="N635" s="238"/>
      <c r="O635" s="238"/>
      <c r="P635" s="238"/>
      <c r="Q635" s="238"/>
      <c r="R635" s="238"/>
      <c r="S635" s="238"/>
      <c r="T635" s="238"/>
    </row>
    <row r="636" spans="6:20" x14ac:dyDescent="0.25">
      <c r="F636" s="238"/>
      <c r="G636" s="238"/>
      <c r="H636" s="238"/>
      <c r="I636" s="238"/>
      <c r="J636" s="238"/>
      <c r="K636" s="238"/>
      <c r="L636" s="238"/>
      <c r="M636" s="238"/>
      <c r="N636" s="238"/>
      <c r="O636" s="238"/>
      <c r="P636" s="238"/>
      <c r="Q636" s="238"/>
      <c r="R636" s="238"/>
      <c r="S636" s="238"/>
      <c r="T636" s="238"/>
    </row>
    <row r="637" spans="6:20" x14ac:dyDescent="0.25">
      <c r="F637" s="238"/>
      <c r="G637" s="238"/>
      <c r="H637" s="238"/>
      <c r="I637" s="238"/>
      <c r="J637" s="238"/>
      <c r="K637" s="238"/>
      <c r="L637" s="238"/>
      <c r="M637" s="238"/>
      <c r="N637" s="238"/>
      <c r="O637" s="238"/>
      <c r="P637" s="238"/>
      <c r="Q637" s="238"/>
      <c r="R637" s="238"/>
      <c r="S637" s="238"/>
      <c r="T637" s="238"/>
    </row>
    <row r="638" spans="6:20" x14ac:dyDescent="0.25">
      <c r="F638" s="238"/>
      <c r="G638" s="238"/>
      <c r="H638" s="238"/>
      <c r="I638" s="238"/>
      <c r="J638" s="238"/>
      <c r="K638" s="238"/>
      <c r="L638" s="238"/>
      <c r="M638" s="238"/>
      <c r="N638" s="238"/>
      <c r="O638" s="238"/>
      <c r="P638" s="238"/>
      <c r="Q638" s="238"/>
      <c r="R638" s="238"/>
      <c r="S638" s="238"/>
      <c r="T638" s="238"/>
    </row>
    <row r="639" spans="6:20" x14ac:dyDescent="0.25">
      <c r="F639" s="238"/>
      <c r="G639" s="238"/>
      <c r="H639" s="238"/>
      <c r="I639" s="238"/>
      <c r="J639" s="238"/>
      <c r="K639" s="238"/>
      <c r="L639" s="238"/>
      <c r="M639" s="238"/>
      <c r="N639" s="238"/>
      <c r="O639" s="238"/>
      <c r="P639" s="238"/>
      <c r="Q639" s="238"/>
      <c r="R639" s="238"/>
      <c r="S639" s="238"/>
      <c r="T639" s="238"/>
    </row>
    <row r="640" spans="6:20" x14ac:dyDescent="0.25">
      <c r="F640" s="238"/>
      <c r="G640" s="238"/>
      <c r="H640" s="238"/>
      <c r="I640" s="238"/>
      <c r="J640" s="238"/>
      <c r="K640" s="238"/>
      <c r="L640" s="238"/>
      <c r="M640" s="238"/>
      <c r="N640" s="238"/>
      <c r="O640" s="238"/>
      <c r="P640" s="238"/>
      <c r="Q640" s="238"/>
      <c r="R640" s="238"/>
      <c r="S640" s="238"/>
      <c r="T640" s="238"/>
    </row>
    <row r="641" spans="6:20" x14ac:dyDescent="0.25">
      <c r="F641" s="238"/>
      <c r="G641" s="238"/>
      <c r="H641" s="238"/>
      <c r="I641" s="238"/>
      <c r="J641" s="238"/>
      <c r="K641" s="238"/>
      <c r="L641" s="238"/>
      <c r="M641" s="238"/>
      <c r="N641" s="238"/>
      <c r="O641" s="238"/>
      <c r="P641" s="238"/>
      <c r="Q641" s="238"/>
      <c r="R641" s="238"/>
      <c r="S641" s="238"/>
      <c r="T641" s="238"/>
    </row>
    <row r="642" spans="6:20" x14ac:dyDescent="0.25">
      <c r="F642" s="238"/>
      <c r="G642" s="238"/>
      <c r="H642" s="238"/>
      <c r="I642" s="238"/>
      <c r="J642" s="238"/>
      <c r="K642" s="238"/>
      <c r="L642" s="238"/>
      <c r="M642" s="238"/>
      <c r="N642" s="238"/>
      <c r="O642" s="238"/>
      <c r="P642" s="238"/>
      <c r="Q642" s="238"/>
      <c r="R642" s="238"/>
      <c r="S642" s="238"/>
      <c r="T642" s="238"/>
    </row>
    <row r="643" spans="6:20" x14ac:dyDescent="0.25">
      <c r="F643" s="238"/>
      <c r="G643" s="238"/>
      <c r="H643" s="238"/>
      <c r="I643" s="238"/>
      <c r="J643" s="238"/>
      <c r="K643" s="238"/>
      <c r="L643" s="238"/>
      <c r="M643" s="238"/>
      <c r="N643" s="238"/>
      <c r="O643" s="238"/>
      <c r="P643" s="238"/>
      <c r="Q643" s="238"/>
      <c r="R643" s="238"/>
      <c r="S643" s="238"/>
      <c r="T643" s="238"/>
    </row>
    <row r="644" spans="6:20" x14ac:dyDescent="0.25">
      <c r="F644" s="238"/>
      <c r="G644" s="238"/>
      <c r="H644" s="238"/>
      <c r="I644" s="238"/>
      <c r="J644" s="238"/>
      <c r="K644" s="238"/>
      <c r="L644" s="238"/>
      <c r="M644" s="238"/>
      <c r="N644" s="238"/>
      <c r="O644" s="238"/>
      <c r="P644" s="238"/>
      <c r="Q644" s="238"/>
      <c r="R644" s="238"/>
      <c r="S644" s="238"/>
      <c r="T644" s="238"/>
    </row>
    <row r="645" spans="6:20" x14ac:dyDescent="0.25">
      <c r="F645" s="238"/>
      <c r="G645" s="238"/>
      <c r="H645" s="238"/>
      <c r="I645" s="238"/>
      <c r="J645" s="238"/>
      <c r="K645" s="238"/>
      <c r="L645" s="238"/>
      <c r="M645" s="238"/>
      <c r="N645" s="238"/>
      <c r="O645" s="238"/>
      <c r="P645" s="238"/>
      <c r="Q645" s="238"/>
      <c r="R645" s="238"/>
      <c r="S645" s="238"/>
      <c r="T645" s="238"/>
    </row>
    <row r="646" spans="6:20" x14ac:dyDescent="0.25">
      <c r="F646" s="238"/>
      <c r="G646" s="238"/>
      <c r="H646" s="238"/>
      <c r="I646" s="238"/>
      <c r="J646" s="238"/>
      <c r="K646" s="238"/>
      <c r="L646" s="238"/>
      <c r="M646" s="238"/>
      <c r="N646" s="238"/>
      <c r="O646" s="238"/>
      <c r="P646" s="238"/>
      <c r="Q646" s="238"/>
      <c r="R646" s="238"/>
      <c r="S646" s="238"/>
      <c r="T646" s="238"/>
    </row>
    <row r="647" spans="6:20" x14ac:dyDescent="0.25">
      <c r="F647" s="238"/>
      <c r="G647" s="238"/>
      <c r="H647" s="238"/>
      <c r="I647" s="238"/>
      <c r="J647" s="238"/>
      <c r="K647" s="238"/>
      <c r="L647" s="238"/>
      <c r="M647" s="238"/>
      <c r="N647" s="238"/>
      <c r="O647" s="238"/>
      <c r="P647" s="238"/>
      <c r="Q647" s="238"/>
      <c r="R647" s="238"/>
      <c r="S647" s="238"/>
      <c r="T647" s="238"/>
    </row>
    <row r="648" spans="6:20" x14ac:dyDescent="0.25">
      <c r="F648" s="238"/>
      <c r="G648" s="238"/>
      <c r="H648" s="238"/>
      <c r="I648" s="238"/>
      <c r="J648" s="238"/>
      <c r="K648" s="238"/>
      <c r="L648" s="238"/>
      <c r="M648" s="238"/>
      <c r="N648" s="238"/>
      <c r="O648" s="238"/>
      <c r="P648" s="238"/>
      <c r="Q648" s="238"/>
      <c r="R648" s="238"/>
      <c r="S648" s="238"/>
      <c r="T648" s="238"/>
    </row>
    <row r="649" spans="6:20" x14ac:dyDescent="0.25">
      <c r="F649" s="238"/>
      <c r="G649" s="238"/>
      <c r="H649" s="238"/>
      <c r="I649" s="238"/>
      <c r="J649" s="238"/>
      <c r="K649" s="238"/>
      <c r="L649" s="238"/>
      <c r="M649" s="238"/>
      <c r="N649" s="238"/>
      <c r="O649" s="238"/>
      <c r="P649" s="238"/>
      <c r="Q649" s="238"/>
      <c r="R649" s="238"/>
      <c r="S649" s="238"/>
      <c r="T649" s="238"/>
    </row>
    <row r="650" spans="6:20" x14ac:dyDescent="0.25">
      <c r="F650" s="238"/>
      <c r="G650" s="238"/>
      <c r="H650" s="238"/>
      <c r="I650" s="238"/>
      <c r="J650" s="238"/>
      <c r="K650" s="238"/>
      <c r="L650" s="238"/>
      <c r="M650" s="238"/>
      <c r="N650" s="238"/>
      <c r="O650" s="238"/>
      <c r="P650" s="238"/>
      <c r="Q650" s="238"/>
      <c r="R650" s="238"/>
      <c r="S650" s="238"/>
      <c r="T650" s="238"/>
    </row>
    <row r="651" spans="6:20" x14ac:dyDescent="0.25">
      <c r="F651" s="238"/>
      <c r="G651" s="238"/>
      <c r="H651" s="238"/>
      <c r="I651" s="238"/>
      <c r="J651" s="238"/>
      <c r="K651" s="238"/>
      <c r="L651" s="238"/>
      <c r="M651" s="238"/>
      <c r="N651" s="238"/>
      <c r="O651" s="238"/>
      <c r="P651" s="238"/>
      <c r="Q651" s="238"/>
      <c r="R651" s="238"/>
      <c r="S651" s="238"/>
      <c r="T651" s="238"/>
    </row>
    <row r="652" spans="6:20" x14ac:dyDescent="0.25">
      <c r="F652" s="238"/>
      <c r="G652" s="238"/>
      <c r="H652" s="238"/>
      <c r="I652" s="238"/>
      <c r="J652" s="238"/>
      <c r="K652" s="238"/>
      <c r="L652" s="238"/>
      <c r="M652" s="238"/>
      <c r="N652" s="238"/>
      <c r="O652" s="238"/>
      <c r="P652" s="238"/>
      <c r="Q652" s="238"/>
      <c r="R652" s="238"/>
      <c r="S652" s="238"/>
      <c r="T652" s="238"/>
    </row>
    <row r="653" spans="6:20" x14ac:dyDescent="0.25">
      <c r="F653" s="238"/>
      <c r="G653" s="238"/>
      <c r="H653" s="238"/>
      <c r="I653" s="238"/>
      <c r="J653" s="238"/>
      <c r="K653" s="238"/>
      <c r="L653" s="238"/>
      <c r="M653" s="238"/>
      <c r="N653" s="238"/>
      <c r="O653" s="238"/>
      <c r="P653" s="238"/>
      <c r="Q653" s="238"/>
      <c r="R653" s="238"/>
      <c r="S653" s="238"/>
      <c r="T653" s="238"/>
    </row>
    <row r="654" spans="6:20" x14ac:dyDescent="0.25">
      <c r="F654" s="238"/>
      <c r="G654" s="238"/>
      <c r="H654" s="238"/>
      <c r="I654" s="238"/>
      <c r="J654" s="238"/>
      <c r="K654" s="238"/>
      <c r="L654" s="238"/>
      <c r="M654" s="238"/>
      <c r="N654" s="238"/>
      <c r="O654" s="238"/>
      <c r="P654" s="238"/>
      <c r="Q654" s="238"/>
      <c r="R654" s="238"/>
      <c r="S654" s="238"/>
      <c r="T654" s="238"/>
    </row>
    <row r="655" spans="6:20" x14ac:dyDescent="0.25">
      <c r="F655" s="238"/>
      <c r="G655" s="238"/>
      <c r="H655" s="238"/>
      <c r="I655" s="238"/>
      <c r="J655" s="238"/>
      <c r="K655" s="238"/>
      <c r="L655" s="238"/>
      <c r="M655" s="238"/>
      <c r="N655" s="238"/>
      <c r="O655" s="238"/>
      <c r="P655" s="238"/>
      <c r="Q655" s="238"/>
      <c r="R655" s="238"/>
      <c r="S655" s="238"/>
      <c r="T655" s="238"/>
    </row>
    <row r="656" spans="6:20" x14ac:dyDescent="0.25">
      <c r="F656" s="238"/>
      <c r="G656" s="238"/>
      <c r="H656" s="238"/>
      <c r="I656" s="238"/>
      <c r="J656" s="238"/>
      <c r="K656" s="238"/>
      <c r="L656" s="238"/>
      <c r="M656" s="238"/>
      <c r="N656" s="238"/>
      <c r="O656" s="238"/>
      <c r="P656" s="238"/>
      <c r="Q656" s="238"/>
      <c r="R656" s="238"/>
      <c r="S656" s="238"/>
      <c r="T656" s="238"/>
    </row>
    <row r="657" spans="6:20" x14ac:dyDescent="0.25">
      <c r="F657" s="238"/>
      <c r="G657" s="238"/>
      <c r="H657" s="238"/>
      <c r="I657" s="238"/>
      <c r="J657" s="238"/>
      <c r="K657" s="238"/>
      <c r="L657" s="238"/>
      <c r="M657" s="238"/>
      <c r="N657" s="238"/>
      <c r="O657" s="238"/>
      <c r="P657" s="238"/>
      <c r="Q657" s="238"/>
      <c r="R657" s="238"/>
      <c r="S657" s="238"/>
      <c r="T657" s="238"/>
    </row>
    <row r="658" spans="6:20" x14ac:dyDescent="0.25">
      <c r="F658" s="238"/>
      <c r="G658" s="238"/>
      <c r="H658" s="238"/>
      <c r="I658" s="238"/>
      <c r="J658" s="238"/>
      <c r="K658" s="238"/>
      <c r="L658" s="238"/>
      <c r="M658" s="238"/>
      <c r="N658" s="238"/>
      <c r="O658" s="238"/>
      <c r="P658" s="238"/>
      <c r="Q658" s="238"/>
      <c r="R658" s="238"/>
      <c r="S658" s="238"/>
      <c r="T658" s="238"/>
    </row>
    <row r="659" spans="6:20" x14ac:dyDescent="0.25">
      <c r="F659" s="238"/>
      <c r="G659" s="238"/>
      <c r="H659" s="238"/>
      <c r="I659" s="238"/>
      <c r="J659" s="238"/>
      <c r="K659" s="238"/>
      <c r="L659" s="238"/>
      <c r="M659" s="238"/>
      <c r="N659" s="238"/>
      <c r="O659" s="238"/>
      <c r="P659" s="238"/>
      <c r="Q659" s="238"/>
      <c r="R659" s="238"/>
      <c r="S659" s="238"/>
      <c r="T659" s="238"/>
    </row>
    <row r="660" spans="6:20" x14ac:dyDescent="0.25">
      <c r="F660" s="238"/>
      <c r="G660" s="238"/>
      <c r="H660" s="238"/>
      <c r="I660" s="238"/>
      <c r="J660" s="238"/>
      <c r="K660" s="238"/>
      <c r="L660" s="238"/>
      <c r="M660" s="238"/>
      <c r="N660" s="238"/>
      <c r="O660" s="238"/>
      <c r="P660" s="238"/>
      <c r="Q660" s="238"/>
      <c r="R660" s="238"/>
      <c r="S660" s="238"/>
      <c r="T660" s="238"/>
    </row>
    <row r="661" spans="6:20" x14ac:dyDescent="0.25">
      <c r="F661" s="238"/>
      <c r="G661" s="238"/>
      <c r="H661" s="238"/>
      <c r="I661" s="238"/>
      <c r="J661" s="238"/>
      <c r="K661" s="238"/>
      <c r="L661" s="238"/>
      <c r="M661" s="238"/>
      <c r="N661" s="238"/>
      <c r="O661" s="238"/>
      <c r="P661" s="238"/>
      <c r="Q661" s="238"/>
      <c r="R661" s="238"/>
      <c r="S661" s="238"/>
      <c r="T661" s="238"/>
    </row>
    <row r="662" spans="6:20" x14ac:dyDescent="0.25">
      <c r="F662" s="238"/>
      <c r="G662" s="238"/>
      <c r="H662" s="238"/>
      <c r="I662" s="238"/>
      <c r="J662" s="238"/>
      <c r="K662" s="238"/>
      <c r="L662" s="238"/>
      <c r="M662" s="238"/>
      <c r="N662" s="238"/>
      <c r="O662" s="238"/>
      <c r="P662" s="238"/>
      <c r="Q662" s="238"/>
      <c r="R662" s="238"/>
      <c r="S662" s="238"/>
      <c r="T662" s="238"/>
    </row>
    <row r="663" spans="6:20" x14ac:dyDescent="0.25">
      <c r="F663" s="238"/>
      <c r="G663" s="238"/>
      <c r="H663" s="238"/>
      <c r="I663" s="238"/>
      <c r="J663" s="238"/>
      <c r="K663" s="238"/>
      <c r="L663" s="238"/>
      <c r="M663" s="238"/>
      <c r="N663" s="238"/>
      <c r="O663" s="238"/>
      <c r="P663" s="238"/>
      <c r="Q663" s="238"/>
      <c r="R663" s="238"/>
      <c r="S663" s="238"/>
      <c r="T663" s="238"/>
    </row>
    <row r="664" spans="6:20" x14ac:dyDescent="0.25">
      <c r="F664" s="238"/>
      <c r="G664" s="238"/>
      <c r="H664" s="238"/>
      <c r="I664" s="238"/>
      <c r="J664" s="238"/>
      <c r="K664" s="238"/>
      <c r="L664" s="238"/>
      <c r="M664" s="238"/>
      <c r="N664" s="238"/>
      <c r="O664" s="238"/>
      <c r="P664" s="238"/>
      <c r="Q664" s="238"/>
      <c r="R664" s="238"/>
      <c r="S664" s="238"/>
      <c r="T664" s="238"/>
    </row>
    <row r="665" spans="6:20" x14ac:dyDescent="0.25">
      <c r="F665" s="238"/>
      <c r="G665" s="238"/>
      <c r="H665" s="238"/>
      <c r="I665" s="238"/>
      <c r="J665" s="238"/>
      <c r="K665" s="238"/>
      <c r="L665" s="238"/>
      <c r="M665" s="238"/>
      <c r="N665" s="238"/>
      <c r="O665" s="238"/>
      <c r="P665" s="238"/>
      <c r="Q665" s="238"/>
      <c r="R665" s="238"/>
      <c r="S665" s="238"/>
      <c r="T665" s="238"/>
    </row>
    <row r="666" spans="6:20" x14ac:dyDescent="0.25">
      <c r="F666" s="238"/>
      <c r="G666" s="238"/>
      <c r="H666" s="238"/>
      <c r="I666" s="238"/>
      <c r="J666" s="238"/>
      <c r="K666" s="238"/>
      <c r="L666" s="238"/>
      <c r="M666" s="238"/>
      <c r="N666" s="238"/>
      <c r="O666" s="238"/>
      <c r="P666" s="238"/>
      <c r="Q666" s="238"/>
      <c r="R666" s="238"/>
      <c r="S666" s="238"/>
      <c r="T666" s="238"/>
    </row>
    <row r="667" spans="6:20" x14ac:dyDescent="0.25">
      <c r="F667" s="238"/>
      <c r="G667" s="238"/>
      <c r="H667" s="238"/>
      <c r="I667" s="238"/>
      <c r="J667" s="238"/>
      <c r="K667" s="238"/>
      <c r="L667" s="238"/>
      <c r="M667" s="238"/>
      <c r="N667" s="238"/>
      <c r="O667" s="238"/>
      <c r="P667" s="238"/>
      <c r="Q667" s="238"/>
      <c r="R667" s="238"/>
      <c r="S667" s="238"/>
      <c r="T667" s="238"/>
    </row>
    <row r="668" spans="6:20" x14ac:dyDescent="0.25">
      <c r="F668" s="238"/>
      <c r="G668" s="238"/>
      <c r="H668" s="238"/>
      <c r="I668" s="238"/>
      <c r="J668" s="238"/>
      <c r="K668" s="238"/>
      <c r="L668" s="238"/>
      <c r="M668" s="238"/>
      <c r="N668" s="238"/>
      <c r="O668" s="238"/>
      <c r="P668" s="238"/>
      <c r="Q668" s="238"/>
      <c r="R668" s="238"/>
      <c r="S668" s="238"/>
      <c r="T668" s="238"/>
    </row>
    <row r="669" spans="6:20" x14ac:dyDescent="0.25">
      <c r="F669" s="238"/>
      <c r="G669" s="238"/>
      <c r="H669" s="238"/>
      <c r="I669" s="238"/>
      <c r="J669" s="238"/>
      <c r="K669" s="238"/>
      <c r="L669" s="238"/>
      <c r="M669" s="238"/>
      <c r="N669" s="238"/>
      <c r="O669" s="238"/>
      <c r="P669" s="238"/>
      <c r="Q669" s="238"/>
      <c r="R669" s="238"/>
      <c r="S669" s="238"/>
      <c r="T669" s="238"/>
    </row>
    <row r="670" spans="6:20" x14ac:dyDescent="0.25">
      <c r="F670" s="238"/>
      <c r="G670" s="238"/>
      <c r="H670" s="238"/>
      <c r="I670" s="238"/>
      <c r="J670" s="238"/>
      <c r="K670" s="238"/>
      <c r="L670" s="238"/>
      <c r="M670" s="238"/>
      <c r="N670" s="238"/>
      <c r="O670" s="238"/>
      <c r="P670" s="238"/>
      <c r="Q670" s="238"/>
      <c r="R670" s="238"/>
      <c r="S670" s="238"/>
      <c r="T670" s="238"/>
    </row>
    <row r="671" spans="6:20" x14ac:dyDescent="0.25">
      <c r="F671" s="238"/>
      <c r="G671" s="238"/>
      <c r="H671" s="238"/>
      <c r="I671" s="238"/>
      <c r="J671" s="238"/>
      <c r="K671" s="238"/>
      <c r="L671" s="238"/>
      <c r="M671" s="238"/>
      <c r="N671" s="238"/>
      <c r="O671" s="238"/>
      <c r="P671" s="238"/>
      <c r="Q671" s="238"/>
      <c r="R671" s="238"/>
      <c r="S671" s="238"/>
      <c r="T671" s="238"/>
    </row>
    <row r="672" spans="6:20" x14ac:dyDescent="0.25">
      <c r="F672" s="238"/>
      <c r="G672" s="238"/>
      <c r="H672" s="238"/>
      <c r="I672" s="238"/>
      <c r="J672" s="238"/>
      <c r="K672" s="238"/>
      <c r="L672" s="238"/>
      <c r="M672" s="238"/>
      <c r="N672" s="238"/>
      <c r="O672" s="238"/>
      <c r="P672" s="238"/>
      <c r="Q672" s="238"/>
      <c r="R672" s="238"/>
      <c r="S672" s="238"/>
      <c r="T672" s="238"/>
    </row>
    <row r="673" spans="6:20" x14ac:dyDescent="0.25">
      <c r="F673" s="238"/>
      <c r="G673" s="238"/>
      <c r="H673" s="238"/>
      <c r="I673" s="238"/>
      <c r="J673" s="238"/>
      <c r="K673" s="238"/>
      <c r="L673" s="238"/>
      <c r="M673" s="238"/>
      <c r="N673" s="238"/>
      <c r="O673" s="238"/>
      <c r="P673" s="238"/>
      <c r="Q673" s="238"/>
      <c r="R673" s="238"/>
      <c r="S673" s="238"/>
      <c r="T673" s="238"/>
    </row>
    <row r="674" spans="6:20" x14ac:dyDescent="0.25">
      <c r="F674" s="238"/>
      <c r="G674" s="238"/>
      <c r="H674" s="238"/>
      <c r="I674" s="238"/>
      <c r="J674" s="238"/>
      <c r="K674" s="238"/>
      <c r="L674" s="238"/>
      <c r="M674" s="238"/>
      <c r="N674" s="238"/>
      <c r="O674" s="238"/>
      <c r="P674" s="238"/>
      <c r="Q674" s="238"/>
      <c r="R674" s="238"/>
      <c r="S674" s="238"/>
      <c r="T674" s="238"/>
    </row>
    <row r="675" spans="6:20" x14ac:dyDescent="0.25">
      <c r="F675" s="238"/>
      <c r="G675" s="238"/>
      <c r="H675" s="238"/>
      <c r="I675" s="238"/>
      <c r="J675" s="238"/>
      <c r="K675" s="238"/>
      <c r="L675" s="238"/>
      <c r="M675" s="238"/>
      <c r="N675" s="238"/>
      <c r="O675" s="238"/>
      <c r="P675" s="238"/>
      <c r="Q675" s="238"/>
      <c r="R675" s="238"/>
      <c r="S675" s="238"/>
      <c r="T675" s="238"/>
    </row>
    <row r="676" spans="6:20" x14ac:dyDescent="0.25">
      <c r="F676" s="238"/>
      <c r="G676" s="238"/>
      <c r="H676" s="238"/>
      <c r="I676" s="238"/>
      <c r="J676" s="238"/>
      <c r="K676" s="238"/>
      <c r="L676" s="238"/>
      <c r="M676" s="238"/>
      <c r="N676" s="238"/>
      <c r="O676" s="238"/>
      <c r="P676" s="238"/>
      <c r="Q676" s="238"/>
      <c r="R676" s="238"/>
      <c r="S676" s="238"/>
      <c r="T676" s="238"/>
    </row>
    <row r="677" spans="6:20" x14ac:dyDescent="0.25">
      <c r="F677" s="238"/>
      <c r="G677" s="238"/>
      <c r="H677" s="238"/>
      <c r="I677" s="238"/>
      <c r="J677" s="238"/>
      <c r="K677" s="238"/>
      <c r="L677" s="238"/>
      <c r="M677" s="238"/>
      <c r="N677" s="238"/>
      <c r="O677" s="238"/>
      <c r="P677" s="238"/>
      <c r="Q677" s="238"/>
      <c r="R677" s="238"/>
      <c r="S677" s="238"/>
      <c r="T677" s="238"/>
    </row>
    <row r="678" spans="6:20" x14ac:dyDescent="0.25">
      <c r="F678" s="238"/>
      <c r="G678" s="238"/>
      <c r="H678" s="238"/>
      <c r="I678" s="238"/>
      <c r="J678" s="238"/>
      <c r="K678" s="238"/>
      <c r="L678" s="238"/>
      <c r="M678" s="238"/>
      <c r="N678" s="238"/>
      <c r="O678" s="238"/>
      <c r="P678" s="238"/>
      <c r="Q678" s="238"/>
      <c r="R678" s="238"/>
      <c r="S678" s="238"/>
      <c r="T678" s="238"/>
    </row>
    <row r="679" spans="6:20" x14ac:dyDescent="0.25">
      <c r="F679" s="238"/>
      <c r="G679" s="238"/>
      <c r="H679" s="238"/>
      <c r="I679" s="238"/>
      <c r="J679" s="238"/>
      <c r="K679" s="238"/>
      <c r="L679" s="238"/>
      <c r="M679" s="238"/>
      <c r="N679" s="238"/>
      <c r="O679" s="238"/>
      <c r="P679" s="238"/>
      <c r="Q679" s="238"/>
      <c r="R679" s="238"/>
      <c r="S679" s="238"/>
      <c r="T679" s="238"/>
    </row>
    <row r="680" spans="6:20" x14ac:dyDescent="0.25">
      <c r="F680" s="238"/>
      <c r="G680" s="238"/>
      <c r="H680" s="238"/>
      <c r="I680" s="238"/>
      <c r="J680" s="238"/>
      <c r="K680" s="238"/>
      <c r="L680" s="238"/>
      <c r="M680" s="238"/>
      <c r="N680" s="238"/>
      <c r="O680" s="238"/>
      <c r="P680" s="238"/>
      <c r="Q680" s="238"/>
      <c r="R680" s="238"/>
      <c r="S680" s="238"/>
      <c r="T680" s="238"/>
    </row>
    <row r="681" spans="6:20" x14ac:dyDescent="0.25">
      <c r="F681" s="238"/>
      <c r="G681" s="238"/>
      <c r="H681" s="238"/>
      <c r="I681" s="238"/>
      <c r="J681" s="238"/>
      <c r="K681" s="238"/>
      <c r="L681" s="238"/>
      <c r="M681" s="238"/>
      <c r="N681" s="238"/>
      <c r="O681" s="238"/>
      <c r="P681" s="238"/>
      <c r="Q681" s="238"/>
      <c r="R681" s="238"/>
      <c r="S681" s="238"/>
      <c r="T681" s="238"/>
    </row>
    <row r="682" spans="6:20" x14ac:dyDescent="0.25">
      <c r="F682" s="238"/>
      <c r="G682" s="238"/>
      <c r="H682" s="238"/>
      <c r="I682" s="238"/>
      <c r="J682" s="238"/>
      <c r="K682" s="238"/>
      <c r="L682" s="238"/>
      <c r="M682" s="238"/>
      <c r="N682" s="238"/>
      <c r="O682" s="238"/>
      <c r="P682" s="238"/>
      <c r="Q682" s="238"/>
      <c r="R682" s="238"/>
      <c r="S682" s="238"/>
      <c r="T682" s="238"/>
    </row>
    <row r="683" spans="6:20" x14ac:dyDescent="0.25">
      <c r="F683" s="238"/>
      <c r="G683" s="238"/>
      <c r="H683" s="238"/>
      <c r="I683" s="238"/>
      <c r="J683" s="238"/>
      <c r="K683" s="238"/>
      <c r="L683" s="238"/>
      <c r="M683" s="238"/>
      <c r="N683" s="238"/>
      <c r="O683" s="238"/>
      <c r="P683" s="238"/>
      <c r="Q683" s="238"/>
      <c r="R683" s="238"/>
      <c r="S683" s="238"/>
      <c r="T683" s="238"/>
    </row>
    <row r="684" spans="6:20" x14ac:dyDescent="0.25">
      <c r="F684" s="238"/>
      <c r="G684" s="238"/>
      <c r="H684" s="238"/>
      <c r="I684" s="238"/>
      <c r="J684" s="238"/>
      <c r="K684" s="238"/>
      <c r="L684" s="238"/>
      <c r="M684" s="238"/>
      <c r="N684" s="238"/>
      <c r="O684" s="238"/>
      <c r="P684" s="238"/>
      <c r="Q684" s="238"/>
      <c r="R684" s="238"/>
      <c r="S684" s="238"/>
      <c r="T684" s="238"/>
    </row>
    <row r="685" spans="6:20" x14ac:dyDescent="0.25">
      <c r="F685" s="238"/>
      <c r="G685" s="238"/>
      <c r="H685" s="238"/>
      <c r="I685" s="238"/>
      <c r="J685" s="238"/>
      <c r="K685" s="238"/>
      <c r="L685" s="238"/>
      <c r="M685" s="238"/>
      <c r="N685" s="238"/>
      <c r="O685" s="238"/>
      <c r="P685" s="238"/>
      <c r="Q685" s="238"/>
      <c r="R685" s="238"/>
      <c r="S685" s="238"/>
      <c r="T685" s="238"/>
    </row>
    <row r="686" spans="6:20" x14ac:dyDescent="0.25">
      <c r="F686" s="238"/>
      <c r="G686" s="238"/>
      <c r="H686" s="238"/>
      <c r="I686" s="238"/>
      <c r="J686" s="238"/>
      <c r="K686" s="238"/>
      <c r="L686" s="238"/>
      <c r="M686" s="238"/>
      <c r="N686" s="238"/>
      <c r="O686" s="238"/>
      <c r="P686" s="238"/>
      <c r="Q686" s="238"/>
      <c r="R686" s="238"/>
      <c r="S686" s="238"/>
      <c r="T686" s="238"/>
    </row>
    <row r="687" spans="6:20" x14ac:dyDescent="0.25">
      <c r="F687" s="238"/>
      <c r="G687" s="238"/>
      <c r="H687" s="238"/>
      <c r="I687" s="238"/>
      <c r="J687" s="238"/>
      <c r="K687" s="238"/>
      <c r="L687" s="238"/>
      <c r="M687" s="238"/>
      <c r="N687" s="238"/>
      <c r="O687" s="238"/>
      <c r="P687" s="238"/>
      <c r="Q687" s="238"/>
      <c r="R687" s="238"/>
      <c r="S687" s="238"/>
      <c r="T687" s="238"/>
    </row>
    <row r="688" spans="6:20" x14ac:dyDescent="0.25">
      <c r="F688" s="238"/>
      <c r="G688" s="238"/>
      <c r="H688" s="238"/>
      <c r="I688" s="238"/>
      <c r="J688" s="238"/>
      <c r="K688" s="238"/>
      <c r="L688" s="238"/>
      <c r="M688" s="238"/>
      <c r="N688" s="238"/>
      <c r="O688" s="238"/>
      <c r="P688" s="238"/>
      <c r="Q688" s="238"/>
      <c r="R688" s="238"/>
      <c r="S688" s="238"/>
      <c r="T688" s="238"/>
    </row>
    <row r="689" spans="6:20" x14ac:dyDescent="0.25">
      <c r="F689" s="238"/>
      <c r="G689" s="238"/>
      <c r="H689" s="238"/>
      <c r="I689" s="238"/>
      <c r="J689" s="238"/>
      <c r="K689" s="238"/>
      <c r="L689" s="238"/>
      <c r="M689" s="238"/>
      <c r="N689" s="238"/>
      <c r="O689" s="238"/>
      <c r="P689" s="238"/>
      <c r="Q689" s="238"/>
      <c r="R689" s="238"/>
      <c r="S689" s="238"/>
      <c r="T689" s="238"/>
    </row>
    <row r="690" spans="6:20" x14ac:dyDescent="0.25">
      <c r="F690" s="238"/>
      <c r="G690" s="238"/>
      <c r="H690" s="238"/>
      <c r="I690" s="238"/>
      <c r="J690" s="238"/>
      <c r="K690" s="238"/>
      <c r="L690" s="238"/>
      <c r="M690" s="238"/>
      <c r="N690" s="238"/>
      <c r="O690" s="238"/>
      <c r="P690" s="238"/>
      <c r="Q690" s="238"/>
      <c r="R690" s="238"/>
      <c r="S690" s="238"/>
      <c r="T690" s="238"/>
    </row>
    <row r="691" spans="6:20" x14ac:dyDescent="0.25">
      <c r="F691" s="238"/>
      <c r="G691" s="238"/>
      <c r="H691" s="238"/>
      <c r="I691" s="238"/>
      <c r="J691" s="238"/>
      <c r="K691" s="238"/>
      <c r="L691" s="238"/>
      <c r="M691" s="238"/>
      <c r="N691" s="238"/>
      <c r="O691" s="238"/>
      <c r="P691" s="238"/>
      <c r="Q691" s="238"/>
      <c r="R691" s="238"/>
      <c r="S691" s="238"/>
      <c r="T691" s="238"/>
    </row>
    <row r="692" spans="6:20" x14ac:dyDescent="0.25">
      <c r="F692" s="238"/>
      <c r="G692" s="238"/>
      <c r="H692" s="238"/>
      <c r="I692" s="238"/>
      <c r="J692" s="238"/>
      <c r="K692" s="238"/>
      <c r="L692" s="238"/>
      <c r="M692" s="238"/>
      <c r="N692" s="238"/>
      <c r="O692" s="238"/>
      <c r="P692" s="238"/>
      <c r="Q692" s="238"/>
      <c r="R692" s="238"/>
      <c r="S692" s="238"/>
      <c r="T692" s="238"/>
    </row>
    <row r="693" spans="6:20" x14ac:dyDescent="0.25">
      <c r="F693" s="238"/>
      <c r="G693" s="238"/>
      <c r="H693" s="238"/>
      <c r="I693" s="238"/>
      <c r="J693" s="238"/>
      <c r="K693" s="238"/>
      <c r="L693" s="238"/>
      <c r="M693" s="238"/>
      <c r="N693" s="238"/>
      <c r="O693" s="238"/>
      <c r="P693" s="238"/>
      <c r="Q693" s="238"/>
      <c r="R693" s="238"/>
      <c r="S693" s="238"/>
      <c r="T693" s="238"/>
    </row>
    <row r="694" spans="6:20" x14ac:dyDescent="0.25">
      <c r="F694" s="238"/>
      <c r="G694" s="238"/>
      <c r="H694" s="238"/>
      <c r="I694" s="238"/>
      <c r="J694" s="238"/>
      <c r="K694" s="238"/>
      <c r="L694" s="238"/>
      <c r="M694" s="238"/>
      <c r="N694" s="238"/>
      <c r="O694" s="238"/>
      <c r="P694" s="238"/>
      <c r="Q694" s="238"/>
      <c r="R694" s="238"/>
      <c r="S694" s="238"/>
      <c r="T694" s="238"/>
    </row>
    <row r="695" spans="6:20" x14ac:dyDescent="0.25">
      <c r="F695" s="238"/>
      <c r="G695" s="238"/>
      <c r="H695" s="238"/>
      <c r="I695" s="238"/>
      <c r="J695" s="238"/>
      <c r="K695" s="238"/>
      <c r="L695" s="238"/>
      <c r="M695" s="238"/>
      <c r="N695" s="238"/>
      <c r="O695" s="238"/>
      <c r="P695" s="238"/>
      <c r="Q695" s="238"/>
      <c r="R695" s="238"/>
      <c r="S695" s="238"/>
      <c r="T695" s="238"/>
    </row>
    <row r="696" spans="6:20" x14ac:dyDescent="0.25">
      <c r="F696" s="238"/>
      <c r="G696" s="238"/>
      <c r="H696" s="238"/>
      <c r="I696" s="238"/>
      <c r="J696" s="238"/>
      <c r="K696" s="238"/>
      <c r="L696" s="238"/>
      <c r="M696" s="238"/>
      <c r="N696" s="238"/>
      <c r="O696" s="238"/>
      <c r="P696" s="238"/>
      <c r="Q696" s="238"/>
      <c r="R696" s="238"/>
      <c r="S696" s="238"/>
      <c r="T696" s="238"/>
    </row>
    <row r="697" spans="6:20" x14ac:dyDescent="0.25">
      <c r="F697" s="238"/>
      <c r="G697" s="238"/>
      <c r="H697" s="238"/>
      <c r="I697" s="238"/>
      <c r="J697" s="238"/>
      <c r="K697" s="238"/>
      <c r="L697" s="238"/>
      <c r="M697" s="238"/>
      <c r="N697" s="238"/>
      <c r="O697" s="238"/>
      <c r="P697" s="238"/>
      <c r="Q697" s="238"/>
      <c r="R697" s="238"/>
      <c r="S697" s="238"/>
      <c r="T697" s="238"/>
    </row>
    <row r="698" spans="6:20" x14ac:dyDescent="0.25">
      <c r="F698" s="238"/>
      <c r="G698" s="238"/>
      <c r="H698" s="238"/>
      <c r="I698" s="238"/>
      <c r="J698" s="238"/>
      <c r="K698" s="238"/>
      <c r="L698" s="238"/>
      <c r="M698" s="238"/>
      <c r="N698" s="238"/>
      <c r="O698" s="238"/>
      <c r="P698" s="238"/>
      <c r="Q698" s="238"/>
      <c r="R698" s="238"/>
      <c r="S698" s="238"/>
      <c r="T698" s="238"/>
    </row>
    <row r="699" spans="6:20" x14ac:dyDescent="0.25">
      <c r="F699" s="238"/>
      <c r="G699" s="238"/>
      <c r="H699" s="238"/>
      <c r="I699" s="238"/>
      <c r="J699" s="238"/>
      <c r="K699" s="238"/>
      <c r="L699" s="238"/>
      <c r="M699" s="238"/>
      <c r="N699" s="238"/>
      <c r="O699" s="238"/>
      <c r="P699" s="238"/>
      <c r="Q699" s="238"/>
      <c r="R699" s="238"/>
      <c r="S699" s="238"/>
      <c r="T699" s="238"/>
    </row>
    <row r="700" spans="6:20" x14ac:dyDescent="0.25">
      <c r="F700" s="238"/>
      <c r="G700" s="238"/>
      <c r="H700" s="238"/>
      <c r="I700" s="238"/>
      <c r="J700" s="238"/>
      <c r="K700" s="238"/>
      <c r="L700" s="238"/>
      <c r="M700" s="238"/>
      <c r="N700" s="238"/>
      <c r="O700" s="238"/>
      <c r="P700" s="238"/>
      <c r="Q700" s="238"/>
      <c r="R700" s="238"/>
      <c r="S700" s="238"/>
      <c r="T700" s="238"/>
    </row>
    <row r="701" spans="6:20" x14ac:dyDescent="0.25">
      <c r="F701" s="238"/>
      <c r="G701" s="238"/>
      <c r="H701" s="238"/>
      <c r="I701" s="238"/>
      <c r="J701" s="238"/>
      <c r="K701" s="238"/>
      <c r="L701" s="238"/>
      <c r="M701" s="238"/>
      <c r="N701" s="238"/>
      <c r="O701" s="238"/>
      <c r="P701" s="238"/>
      <c r="Q701" s="238"/>
      <c r="R701" s="238"/>
      <c r="S701" s="238"/>
      <c r="T701" s="238"/>
    </row>
    <row r="702" spans="6:20" x14ac:dyDescent="0.25">
      <c r="F702" s="238"/>
      <c r="G702" s="238"/>
      <c r="H702" s="238"/>
      <c r="I702" s="238"/>
      <c r="J702" s="238"/>
      <c r="K702" s="238"/>
      <c r="L702" s="238"/>
      <c r="M702" s="238"/>
      <c r="N702" s="238"/>
      <c r="O702" s="238"/>
      <c r="P702" s="238"/>
      <c r="Q702" s="238"/>
      <c r="R702" s="238"/>
      <c r="S702" s="238"/>
      <c r="T702" s="238"/>
    </row>
    <row r="703" spans="6:20" x14ac:dyDescent="0.25">
      <c r="F703" s="238"/>
      <c r="G703" s="238"/>
      <c r="H703" s="238"/>
      <c r="I703" s="238"/>
      <c r="J703" s="238"/>
      <c r="K703" s="238"/>
      <c r="L703" s="238"/>
      <c r="M703" s="238"/>
      <c r="N703" s="238"/>
      <c r="O703" s="238"/>
      <c r="P703" s="238"/>
      <c r="Q703" s="238"/>
      <c r="R703" s="238"/>
      <c r="S703" s="238"/>
      <c r="T703" s="238"/>
    </row>
    <row r="704" spans="6:20" x14ac:dyDescent="0.25">
      <c r="F704" s="238"/>
      <c r="G704" s="238"/>
      <c r="H704" s="238"/>
      <c r="I704" s="238"/>
      <c r="J704" s="238"/>
      <c r="K704" s="238"/>
      <c r="L704" s="238"/>
      <c r="M704" s="238"/>
      <c r="N704" s="238"/>
      <c r="O704" s="238"/>
      <c r="P704" s="238"/>
      <c r="Q704" s="238"/>
      <c r="R704" s="238"/>
      <c r="S704" s="238"/>
      <c r="T704" s="238"/>
    </row>
    <row r="705" spans="6:20" x14ac:dyDescent="0.25">
      <c r="F705" s="238"/>
      <c r="G705" s="238"/>
      <c r="H705" s="238"/>
      <c r="I705" s="238"/>
      <c r="J705" s="238"/>
      <c r="K705" s="238"/>
      <c r="L705" s="238"/>
      <c r="M705" s="238"/>
      <c r="N705" s="238"/>
      <c r="O705" s="238"/>
      <c r="P705" s="238"/>
      <c r="Q705" s="238"/>
      <c r="R705" s="238"/>
      <c r="S705" s="238"/>
      <c r="T705" s="238"/>
    </row>
    <row r="706" spans="6:20" x14ac:dyDescent="0.25">
      <c r="F706" s="238"/>
      <c r="G706" s="238"/>
      <c r="H706" s="238"/>
      <c r="I706" s="238"/>
      <c r="J706" s="238"/>
      <c r="K706" s="238"/>
      <c r="L706" s="238"/>
      <c r="M706" s="238"/>
      <c r="N706" s="238"/>
      <c r="O706" s="238"/>
      <c r="P706" s="238"/>
      <c r="Q706" s="238"/>
      <c r="R706" s="238"/>
      <c r="S706" s="238"/>
      <c r="T706" s="238"/>
    </row>
    <row r="707" spans="6:20" x14ac:dyDescent="0.25">
      <c r="F707" s="238"/>
      <c r="G707" s="238"/>
      <c r="H707" s="238"/>
      <c r="I707" s="238"/>
      <c r="J707" s="238"/>
      <c r="K707" s="238"/>
      <c r="L707" s="238"/>
      <c r="M707" s="238"/>
      <c r="N707" s="238"/>
      <c r="O707" s="238"/>
      <c r="P707" s="238"/>
      <c r="Q707" s="238"/>
      <c r="R707" s="238"/>
      <c r="S707" s="238"/>
      <c r="T707" s="238"/>
    </row>
    <row r="708" spans="6:20" x14ac:dyDescent="0.25">
      <c r="F708" s="238"/>
      <c r="G708" s="238"/>
      <c r="H708" s="238"/>
      <c r="I708" s="238"/>
      <c r="J708" s="238"/>
      <c r="K708" s="238"/>
      <c r="L708" s="238"/>
      <c r="M708" s="238"/>
      <c r="N708" s="238"/>
      <c r="O708" s="238"/>
      <c r="P708" s="238"/>
      <c r="Q708" s="238"/>
      <c r="R708" s="238"/>
      <c r="S708" s="238"/>
      <c r="T708" s="238"/>
    </row>
    <row r="709" spans="6:20" x14ac:dyDescent="0.25">
      <c r="F709" s="238"/>
      <c r="G709" s="238"/>
      <c r="H709" s="238"/>
      <c r="I709" s="238"/>
      <c r="J709" s="238"/>
      <c r="K709" s="238"/>
      <c r="L709" s="238"/>
      <c r="M709" s="238"/>
      <c r="N709" s="238"/>
      <c r="O709" s="238"/>
      <c r="P709" s="238"/>
      <c r="Q709" s="238"/>
      <c r="R709" s="238"/>
      <c r="S709" s="238"/>
      <c r="T709" s="238"/>
    </row>
    <row r="710" spans="6:20" x14ac:dyDescent="0.25">
      <c r="F710" s="238"/>
      <c r="G710" s="238"/>
      <c r="H710" s="238"/>
      <c r="I710" s="238"/>
      <c r="J710" s="238"/>
      <c r="K710" s="238"/>
      <c r="L710" s="238"/>
      <c r="M710" s="238"/>
      <c r="N710" s="238"/>
      <c r="O710" s="238"/>
      <c r="P710" s="238"/>
      <c r="Q710" s="238"/>
      <c r="R710" s="238"/>
      <c r="S710" s="238"/>
      <c r="T710" s="238"/>
    </row>
    <row r="711" spans="6:20" x14ac:dyDescent="0.25">
      <c r="F711" s="238"/>
      <c r="G711" s="238"/>
      <c r="H711" s="238"/>
      <c r="I711" s="238"/>
      <c r="J711" s="238"/>
      <c r="K711" s="238"/>
      <c r="L711" s="238"/>
      <c r="M711" s="238"/>
      <c r="N711" s="238"/>
      <c r="O711" s="238"/>
      <c r="P711" s="238"/>
      <c r="Q711" s="238"/>
      <c r="R711" s="238"/>
      <c r="S711" s="238"/>
      <c r="T711" s="238"/>
    </row>
    <row r="712" spans="6:20" x14ac:dyDescent="0.25">
      <c r="F712" s="238"/>
      <c r="G712" s="238"/>
      <c r="H712" s="238"/>
      <c r="I712" s="238"/>
      <c r="J712" s="238"/>
      <c r="K712" s="238"/>
      <c r="L712" s="238"/>
      <c r="M712" s="238"/>
      <c r="N712" s="238"/>
      <c r="O712" s="238"/>
      <c r="P712" s="238"/>
      <c r="Q712" s="238"/>
      <c r="R712" s="238"/>
      <c r="S712" s="238"/>
      <c r="T712" s="238"/>
    </row>
    <row r="713" spans="6:20" x14ac:dyDescent="0.25">
      <c r="F713" s="238"/>
      <c r="G713" s="238"/>
      <c r="H713" s="238"/>
      <c r="I713" s="238"/>
      <c r="J713" s="238"/>
      <c r="K713" s="238"/>
      <c r="L713" s="238"/>
      <c r="M713" s="238"/>
      <c r="N713" s="238"/>
      <c r="O713" s="238"/>
      <c r="P713" s="238"/>
      <c r="Q713" s="238"/>
      <c r="R713" s="238"/>
      <c r="S713" s="238"/>
      <c r="T713" s="238"/>
    </row>
    <row r="714" spans="6:20" x14ac:dyDescent="0.25">
      <c r="F714" s="238"/>
      <c r="G714" s="238"/>
      <c r="H714" s="238"/>
      <c r="I714" s="238"/>
      <c r="J714" s="238"/>
      <c r="K714" s="238"/>
      <c r="L714" s="238"/>
      <c r="M714" s="238"/>
      <c r="N714" s="238"/>
      <c r="O714" s="238"/>
      <c r="P714" s="238"/>
      <c r="Q714" s="238"/>
      <c r="R714" s="238"/>
      <c r="S714" s="238"/>
      <c r="T714" s="238"/>
    </row>
    <row r="715" spans="6:20" x14ac:dyDescent="0.25">
      <c r="F715" s="238"/>
      <c r="G715" s="238"/>
      <c r="H715" s="238"/>
      <c r="I715" s="238"/>
      <c r="J715" s="238"/>
      <c r="K715" s="238"/>
      <c r="L715" s="238"/>
      <c r="M715" s="238"/>
      <c r="N715" s="238"/>
      <c r="O715" s="238"/>
      <c r="P715" s="238"/>
      <c r="Q715" s="238"/>
      <c r="R715" s="238"/>
      <c r="S715" s="238"/>
      <c r="T715" s="238"/>
    </row>
    <row r="716" spans="6:20" x14ac:dyDescent="0.25">
      <c r="F716" s="238"/>
      <c r="G716" s="238"/>
      <c r="H716" s="238"/>
      <c r="I716" s="238"/>
      <c r="J716" s="238"/>
      <c r="K716" s="238"/>
      <c r="L716" s="238"/>
      <c r="M716" s="238"/>
      <c r="N716" s="238"/>
      <c r="O716" s="238"/>
      <c r="P716" s="238"/>
      <c r="Q716" s="238"/>
      <c r="R716" s="238"/>
      <c r="S716" s="238"/>
      <c r="T716" s="238"/>
    </row>
    <row r="717" spans="6:20" x14ac:dyDescent="0.25">
      <c r="F717" s="238"/>
      <c r="G717" s="238"/>
      <c r="H717" s="238"/>
      <c r="I717" s="238"/>
      <c r="J717" s="238"/>
      <c r="K717" s="238"/>
      <c r="L717" s="238"/>
      <c r="M717" s="238"/>
      <c r="N717" s="238"/>
      <c r="O717" s="238"/>
      <c r="P717" s="238"/>
      <c r="Q717" s="238"/>
      <c r="R717" s="238"/>
      <c r="S717" s="238"/>
      <c r="T717" s="238"/>
    </row>
    <row r="718" spans="6:20" x14ac:dyDescent="0.25">
      <c r="F718" s="238"/>
      <c r="G718" s="238"/>
      <c r="H718" s="238"/>
      <c r="I718" s="238"/>
      <c r="J718" s="238"/>
      <c r="K718" s="238"/>
      <c r="L718" s="238"/>
      <c r="M718" s="238"/>
      <c r="N718" s="238"/>
      <c r="O718" s="238"/>
      <c r="P718" s="238"/>
      <c r="Q718" s="238"/>
      <c r="R718" s="238"/>
      <c r="S718" s="238"/>
      <c r="T718" s="238"/>
    </row>
    <row r="719" spans="6:20" x14ac:dyDescent="0.25">
      <c r="F719" s="238"/>
      <c r="G719" s="238"/>
      <c r="H719" s="238"/>
      <c r="I719" s="238"/>
      <c r="J719" s="238"/>
      <c r="K719" s="238"/>
      <c r="L719" s="238"/>
      <c r="M719" s="238"/>
      <c r="N719" s="238"/>
      <c r="O719" s="238"/>
      <c r="P719" s="238"/>
      <c r="Q719" s="238"/>
      <c r="R719" s="238"/>
      <c r="S719" s="238"/>
      <c r="T719" s="238"/>
    </row>
    <row r="720" spans="6:20" x14ac:dyDescent="0.25">
      <c r="F720" s="238"/>
      <c r="G720" s="238"/>
      <c r="H720" s="238"/>
      <c r="I720" s="238"/>
      <c r="J720" s="238"/>
      <c r="K720" s="238"/>
      <c r="L720" s="238"/>
      <c r="M720" s="238"/>
      <c r="N720" s="238"/>
      <c r="O720" s="238"/>
      <c r="P720" s="238"/>
      <c r="Q720" s="238"/>
      <c r="R720" s="238"/>
      <c r="S720" s="238"/>
      <c r="T720" s="238"/>
    </row>
    <row r="721" spans="6:20" x14ac:dyDescent="0.25">
      <c r="F721" s="238"/>
      <c r="G721" s="238"/>
      <c r="H721" s="238"/>
      <c r="I721" s="238"/>
      <c r="J721" s="238"/>
      <c r="K721" s="238"/>
      <c r="L721" s="238"/>
      <c r="M721" s="238"/>
      <c r="N721" s="238"/>
      <c r="O721" s="238"/>
      <c r="P721" s="238"/>
      <c r="Q721" s="238"/>
      <c r="R721" s="238"/>
      <c r="S721" s="238"/>
      <c r="T721" s="238"/>
    </row>
    <row r="722" spans="6:20" x14ac:dyDescent="0.25">
      <c r="F722" s="238"/>
      <c r="G722" s="238"/>
      <c r="H722" s="238"/>
      <c r="I722" s="238"/>
      <c r="J722" s="238"/>
      <c r="K722" s="238"/>
      <c r="L722" s="238"/>
      <c r="M722" s="238"/>
      <c r="N722" s="238"/>
      <c r="O722" s="238"/>
      <c r="P722" s="238"/>
      <c r="Q722" s="238"/>
      <c r="R722" s="238"/>
      <c r="S722" s="238"/>
      <c r="T722" s="238"/>
    </row>
    <row r="723" spans="6:20" x14ac:dyDescent="0.25">
      <c r="F723" s="238"/>
      <c r="G723" s="238"/>
      <c r="H723" s="238"/>
      <c r="I723" s="238"/>
      <c r="J723" s="238"/>
      <c r="K723" s="238"/>
      <c r="L723" s="238"/>
      <c r="M723" s="238"/>
      <c r="N723" s="238"/>
      <c r="O723" s="238"/>
      <c r="P723" s="238"/>
      <c r="Q723" s="238"/>
      <c r="R723" s="238"/>
      <c r="S723" s="238"/>
      <c r="T723" s="238"/>
    </row>
    <row r="724" spans="6:20" x14ac:dyDescent="0.25">
      <c r="F724" s="238"/>
      <c r="G724" s="238"/>
      <c r="H724" s="238"/>
      <c r="I724" s="238"/>
      <c r="J724" s="238"/>
      <c r="K724" s="238"/>
      <c r="L724" s="238"/>
      <c r="M724" s="238"/>
      <c r="N724" s="238"/>
      <c r="O724" s="238"/>
      <c r="P724" s="238"/>
      <c r="Q724" s="238"/>
      <c r="R724" s="238"/>
      <c r="S724" s="238"/>
      <c r="T724" s="238"/>
    </row>
    <row r="725" spans="6:20" x14ac:dyDescent="0.25">
      <c r="F725" s="238"/>
      <c r="G725" s="238"/>
      <c r="H725" s="238"/>
      <c r="I725" s="238"/>
      <c r="J725" s="238"/>
      <c r="K725" s="238"/>
      <c r="L725" s="238"/>
      <c r="M725" s="238"/>
      <c r="N725" s="238"/>
      <c r="O725" s="238"/>
      <c r="P725" s="238"/>
      <c r="Q725" s="238"/>
      <c r="R725" s="238"/>
      <c r="S725" s="238"/>
      <c r="T725" s="238"/>
    </row>
    <row r="726" spans="6:20" x14ac:dyDescent="0.25">
      <c r="F726" s="238"/>
      <c r="G726" s="238"/>
      <c r="H726" s="238"/>
      <c r="I726" s="238"/>
      <c r="J726" s="238"/>
      <c r="K726" s="238"/>
      <c r="L726" s="238"/>
      <c r="M726" s="238"/>
      <c r="N726" s="238"/>
      <c r="O726" s="238"/>
      <c r="P726" s="238"/>
      <c r="Q726" s="238"/>
      <c r="R726" s="238"/>
      <c r="S726" s="238"/>
      <c r="T726" s="238"/>
    </row>
    <row r="727" spans="6:20" x14ac:dyDescent="0.25">
      <c r="F727" s="238"/>
      <c r="G727" s="238"/>
      <c r="H727" s="238"/>
      <c r="I727" s="238"/>
      <c r="J727" s="238"/>
      <c r="K727" s="238"/>
      <c r="L727" s="238"/>
      <c r="M727" s="238"/>
      <c r="N727" s="238"/>
      <c r="O727" s="238"/>
      <c r="P727" s="238"/>
      <c r="Q727" s="238"/>
      <c r="R727" s="238"/>
      <c r="S727" s="238"/>
      <c r="T727" s="238"/>
    </row>
    <row r="728" spans="6:20" x14ac:dyDescent="0.25">
      <c r="F728" s="238"/>
      <c r="G728" s="238"/>
      <c r="H728" s="238"/>
      <c r="I728" s="238"/>
      <c r="J728" s="238"/>
      <c r="K728" s="238"/>
      <c r="L728" s="238"/>
      <c r="M728" s="238"/>
      <c r="N728" s="238"/>
      <c r="O728" s="238"/>
      <c r="P728" s="238"/>
      <c r="Q728" s="238"/>
      <c r="R728" s="238"/>
      <c r="S728" s="238"/>
      <c r="T728" s="238"/>
    </row>
    <row r="729" spans="6:20" x14ac:dyDescent="0.25">
      <c r="F729" s="238"/>
      <c r="G729" s="238"/>
      <c r="H729" s="238"/>
      <c r="I729" s="238"/>
      <c r="J729" s="238"/>
      <c r="K729" s="238"/>
      <c r="L729" s="238"/>
      <c r="M729" s="238"/>
      <c r="N729" s="238"/>
      <c r="O729" s="238"/>
      <c r="P729" s="238"/>
      <c r="Q729" s="238"/>
      <c r="R729" s="238"/>
      <c r="S729" s="238"/>
      <c r="T729" s="238"/>
    </row>
    <row r="730" spans="6:20" x14ac:dyDescent="0.25">
      <c r="F730" s="238"/>
      <c r="G730" s="238"/>
      <c r="H730" s="238"/>
      <c r="I730" s="238"/>
      <c r="J730" s="238"/>
      <c r="K730" s="238"/>
      <c r="L730" s="238"/>
      <c r="M730" s="238"/>
      <c r="N730" s="238"/>
      <c r="O730" s="238"/>
      <c r="P730" s="238"/>
      <c r="Q730" s="238"/>
      <c r="R730" s="238"/>
      <c r="S730" s="238"/>
      <c r="T730" s="238"/>
    </row>
    <row r="731" spans="6:20" x14ac:dyDescent="0.25">
      <c r="F731" s="238"/>
      <c r="G731" s="238"/>
      <c r="H731" s="238"/>
      <c r="I731" s="238"/>
      <c r="J731" s="238"/>
      <c r="K731" s="238"/>
      <c r="L731" s="238"/>
      <c r="M731" s="238"/>
      <c r="N731" s="238"/>
      <c r="O731" s="238"/>
      <c r="P731" s="238"/>
      <c r="Q731" s="238"/>
      <c r="R731" s="238"/>
      <c r="S731" s="238"/>
      <c r="T731" s="238"/>
    </row>
    <row r="732" spans="6:20" x14ac:dyDescent="0.25">
      <c r="F732" s="238"/>
      <c r="G732" s="238"/>
      <c r="H732" s="238"/>
      <c r="I732" s="238"/>
      <c r="J732" s="238"/>
      <c r="K732" s="238"/>
      <c r="L732" s="238"/>
      <c r="M732" s="238"/>
      <c r="N732" s="238"/>
      <c r="O732" s="238"/>
      <c r="P732" s="238"/>
      <c r="Q732" s="238"/>
      <c r="R732" s="238"/>
      <c r="S732" s="238"/>
      <c r="T732" s="238"/>
    </row>
    <row r="733" spans="6:20" x14ac:dyDescent="0.25">
      <c r="F733" s="238"/>
      <c r="G733" s="238"/>
      <c r="H733" s="238"/>
      <c r="I733" s="238"/>
      <c r="J733" s="238"/>
      <c r="K733" s="238"/>
      <c r="L733" s="238"/>
      <c r="M733" s="238"/>
      <c r="N733" s="238"/>
      <c r="O733" s="238"/>
      <c r="P733" s="238"/>
      <c r="Q733" s="238"/>
      <c r="R733" s="238"/>
      <c r="S733" s="238"/>
      <c r="T733" s="238"/>
    </row>
    <row r="734" spans="6:20" x14ac:dyDescent="0.25">
      <c r="F734" s="238"/>
      <c r="G734" s="238"/>
      <c r="H734" s="238"/>
      <c r="I734" s="238"/>
      <c r="J734" s="238"/>
      <c r="K734" s="238"/>
      <c r="L734" s="238"/>
      <c r="M734" s="238"/>
      <c r="N734" s="238"/>
      <c r="O734" s="238"/>
      <c r="P734" s="238"/>
      <c r="Q734" s="238"/>
      <c r="R734" s="238"/>
      <c r="S734" s="238"/>
      <c r="T734" s="238"/>
    </row>
    <row r="735" spans="6:20" x14ac:dyDescent="0.25">
      <c r="F735" s="238"/>
      <c r="G735" s="238"/>
      <c r="H735" s="238"/>
      <c r="I735" s="238"/>
      <c r="J735" s="238"/>
      <c r="K735" s="238"/>
      <c r="L735" s="238"/>
      <c r="M735" s="238"/>
      <c r="N735" s="238"/>
      <c r="O735" s="238"/>
      <c r="P735" s="238"/>
      <c r="Q735" s="238"/>
      <c r="R735" s="238"/>
      <c r="S735" s="238"/>
      <c r="T735" s="238"/>
    </row>
    <row r="736" spans="6:20" x14ac:dyDescent="0.25">
      <c r="F736" s="238"/>
      <c r="G736" s="238"/>
      <c r="H736" s="238"/>
      <c r="I736" s="238"/>
      <c r="J736" s="238"/>
      <c r="K736" s="238"/>
      <c r="L736" s="238"/>
      <c r="M736" s="238"/>
      <c r="N736" s="238"/>
      <c r="O736" s="238"/>
      <c r="P736" s="238"/>
      <c r="Q736" s="238"/>
      <c r="R736" s="238"/>
      <c r="S736" s="238"/>
      <c r="T736" s="238"/>
    </row>
    <row r="737" spans="6:20" x14ac:dyDescent="0.25">
      <c r="F737" s="238"/>
      <c r="G737" s="238"/>
      <c r="H737" s="238"/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</row>
    <row r="738" spans="6:20" x14ac:dyDescent="0.25">
      <c r="F738" s="238"/>
      <c r="G738" s="238"/>
      <c r="H738" s="238"/>
      <c r="I738" s="238"/>
      <c r="J738" s="238"/>
      <c r="K738" s="238"/>
      <c r="L738" s="238"/>
      <c r="M738" s="238"/>
      <c r="N738" s="238"/>
      <c r="O738" s="238"/>
      <c r="P738" s="238"/>
      <c r="Q738" s="238"/>
      <c r="R738" s="238"/>
      <c r="S738" s="238"/>
      <c r="T738" s="238"/>
    </row>
    <row r="739" spans="6:20" x14ac:dyDescent="0.25">
      <c r="F739" s="238"/>
      <c r="G739" s="238"/>
      <c r="H739" s="238"/>
      <c r="I739" s="238"/>
      <c r="J739" s="238"/>
      <c r="K739" s="238"/>
      <c r="L739" s="238"/>
      <c r="M739" s="238"/>
      <c r="N739" s="238"/>
      <c r="O739" s="238"/>
      <c r="P739" s="238"/>
      <c r="Q739" s="238"/>
      <c r="R739" s="238"/>
      <c r="S739" s="238"/>
      <c r="T739" s="238"/>
    </row>
    <row r="740" spans="6:20" x14ac:dyDescent="0.25">
      <c r="F740" s="238"/>
      <c r="G740" s="238"/>
      <c r="H740" s="238"/>
      <c r="I740" s="238"/>
      <c r="J740" s="238"/>
      <c r="K740" s="238"/>
      <c r="L740" s="238"/>
      <c r="M740" s="238"/>
      <c r="N740" s="238"/>
      <c r="O740" s="238"/>
      <c r="P740" s="238"/>
      <c r="Q740" s="238"/>
      <c r="R740" s="238"/>
      <c r="S740" s="238"/>
      <c r="T740" s="238"/>
    </row>
    <row r="741" spans="6:20" x14ac:dyDescent="0.25">
      <c r="F741" s="238"/>
      <c r="G741" s="238"/>
      <c r="H741" s="238"/>
      <c r="I741" s="238"/>
      <c r="J741" s="238"/>
      <c r="K741" s="238"/>
      <c r="L741" s="238"/>
      <c r="M741" s="238"/>
      <c r="N741" s="238"/>
      <c r="O741" s="238"/>
      <c r="P741" s="238"/>
      <c r="Q741" s="238"/>
      <c r="R741" s="238"/>
      <c r="S741" s="238"/>
      <c r="T741" s="238"/>
    </row>
    <row r="742" spans="6:20" x14ac:dyDescent="0.25">
      <c r="F742" s="238"/>
      <c r="G742" s="238"/>
      <c r="H742" s="238"/>
      <c r="I742" s="238"/>
      <c r="J742" s="238"/>
      <c r="K742" s="238"/>
      <c r="L742" s="238"/>
      <c r="M742" s="238"/>
      <c r="N742" s="238"/>
      <c r="O742" s="238"/>
      <c r="P742" s="238"/>
      <c r="Q742" s="238"/>
      <c r="R742" s="238"/>
      <c r="S742" s="238"/>
      <c r="T742" s="238"/>
    </row>
    <row r="743" spans="6:20" x14ac:dyDescent="0.25">
      <c r="F743" s="238"/>
      <c r="G743" s="238"/>
      <c r="H743" s="238"/>
      <c r="I743" s="238"/>
      <c r="J743" s="238"/>
      <c r="K743" s="238"/>
      <c r="L743" s="238"/>
      <c r="M743" s="238"/>
      <c r="N743" s="238"/>
      <c r="O743" s="238"/>
      <c r="P743" s="238"/>
      <c r="Q743" s="238"/>
      <c r="R743" s="238"/>
      <c r="S743" s="238"/>
      <c r="T743" s="238"/>
    </row>
    <row r="744" spans="6:20" x14ac:dyDescent="0.25">
      <c r="F744" s="238"/>
      <c r="G744" s="238"/>
      <c r="H744" s="238"/>
      <c r="I744" s="238"/>
      <c r="J744" s="238"/>
      <c r="K744" s="238"/>
      <c r="L744" s="238"/>
      <c r="M744" s="238"/>
      <c r="N744" s="238"/>
      <c r="O744" s="238"/>
      <c r="P744" s="238"/>
      <c r="Q744" s="238"/>
      <c r="R744" s="238"/>
      <c r="S744" s="238"/>
      <c r="T744" s="238"/>
    </row>
    <row r="745" spans="6:20" x14ac:dyDescent="0.25">
      <c r="F745" s="238"/>
      <c r="G745" s="238"/>
      <c r="H745" s="238"/>
      <c r="I745" s="238"/>
      <c r="J745" s="238"/>
      <c r="K745" s="238"/>
      <c r="L745" s="238"/>
      <c r="M745" s="238"/>
      <c r="N745" s="238"/>
      <c r="O745" s="238"/>
      <c r="P745" s="238"/>
      <c r="Q745" s="238"/>
      <c r="R745" s="238"/>
      <c r="S745" s="238"/>
      <c r="T745" s="238"/>
    </row>
    <row r="746" spans="6:20" x14ac:dyDescent="0.25">
      <c r="F746" s="238"/>
      <c r="G746" s="238"/>
      <c r="H746" s="238"/>
      <c r="I746" s="238"/>
      <c r="J746" s="238"/>
      <c r="K746" s="238"/>
      <c r="L746" s="238"/>
      <c r="M746" s="238"/>
      <c r="N746" s="238"/>
      <c r="O746" s="238"/>
      <c r="P746" s="238"/>
      <c r="Q746" s="238"/>
      <c r="R746" s="238"/>
      <c r="S746" s="238"/>
      <c r="T746" s="238"/>
    </row>
    <row r="747" spans="6:20" x14ac:dyDescent="0.25">
      <c r="F747" s="238"/>
      <c r="G747" s="238"/>
      <c r="H747" s="238"/>
      <c r="I747" s="238"/>
      <c r="J747" s="238"/>
      <c r="K747" s="238"/>
      <c r="L747" s="238"/>
      <c r="M747" s="238"/>
      <c r="N747" s="238"/>
      <c r="O747" s="238"/>
      <c r="P747" s="238"/>
      <c r="Q747" s="238"/>
      <c r="R747" s="238"/>
      <c r="S747" s="238"/>
      <c r="T747" s="238"/>
    </row>
    <row r="748" spans="6:20" x14ac:dyDescent="0.25">
      <c r="F748" s="238"/>
      <c r="G748" s="238"/>
      <c r="H748" s="238"/>
      <c r="I748" s="238"/>
      <c r="J748" s="238"/>
      <c r="K748" s="238"/>
      <c r="L748" s="238"/>
      <c r="M748" s="238"/>
      <c r="N748" s="238"/>
      <c r="O748" s="238"/>
      <c r="P748" s="238"/>
      <c r="Q748" s="238"/>
      <c r="R748" s="238"/>
      <c r="S748" s="238"/>
      <c r="T748" s="238"/>
    </row>
    <row r="749" spans="6:20" x14ac:dyDescent="0.25">
      <c r="F749" s="238"/>
      <c r="G749" s="238"/>
      <c r="H749" s="238"/>
      <c r="I749" s="238"/>
      <c r="J749" s="238"/>
      <c r="K749" s="238"/>
      <c r="L749" s="238"/>
      <c r="M749" s="238"/>
      <c r="N749" s="238"/>
      <c r="O749" s="238"/>
      <c r="P749" s="238"/>
      <c r="Q749" s="238"/>
      <c r="R749" s="238"/>
      <c r="S749" s="238"/>
      <c r="T749" s="238"/>
    </row>
    <row r="750" spans="6:20" x14ac:dyDescent="0.25">
      <c r="F750" s="238"/>
      <c r="G750" s="238"/>
      <c r="H750" s="238"/>
      <c r="I750" s="238"/>
      <c r="J750" s="238"/>
      <c r="K750" s="238"/>
      <c r="L750" s="238"/>
      <c r="M750" s="238"/>
      <c r="N750" s="238"/>
      <c r="O750" s="238"/>
      <c r="P750" s="238"/>
      <c r="Q750" s="238"/>
      <c r="R750" s="238"/>
      <c r="S750" s="238"/>
      <c r="T750" s="238"/>
    </row>
    <row r="751" spans="6:20" x14ac:dyDescent="0.25">
      <c r="F751" s="238"/>
      <c r="G751" s="238"/>
      <c r="H751" s="238"/>
      <c r="I751" s="238"/>
      <c r="J751" s="238"/>
      <c r="K751" s="238"/>
      <c r="L751" s="238"/>
      <c r="M751" s="238"/>
      <c r="N751" s="238"/>
      <c r="O751" s="238"/>
      <c r="P751" s="238"/>
      <c r="Q751" s="238"/>
      <c r="R751" s="238"/>
      <c r="S751" s="238"/>
      <c r="T751" s="238"/>
    </row>
    <row r="752" spans="6:20" x14ac:dyDescent="0.25">
      <c r="F752" s="238"/>
      <c r="G752" s="238"/>
      <c r="H752" s="238"/>
      <c r="I752" s="238"/>
      <c r="J752" s="238"/>
      <c r="K752" s="238"/>
      <c r="L752" s="238"/>
      <c r="M752" s="238"/>
      <c r="N752" s="238"/>
      <c r="O752" s="238"/>
      <c r="P752" s="238"/>
      <c r="Q752" s="238"/>
      <c r="R752" s="238"/>
      <c r="S752" s="238"/>
      <c r="T752" s="238"/>
    </row>
    <row r="753" spans="6:20" x14ac:dyDescent="0.25">
      <c r="F753" s="238"/>
      <c r="G753" s="238"/>
      <c r="H753" s="238"/>
      <c r="I753" s="238"/>
      <c r="J753" s="238"/>
      <c r="K753" s="238"/>
      <c r="L753" s="238"/>
      <c r="M753" s="238"/>
      <c r="N753" s="238"/>
      <c r="O753" s="238"/>
      <c r="P753" s="238"/>
      <c r="Q753" s="238"/>
      <c r="R753" s="238"/>
      <c r="S753" s="238"/>
      <c r="T753" s="238"/>
    </row>
    <row r="754" spans="6:20" x14ac:dyDescent="0.25">
      <c r="F754" s="238"/>
      <c r="G754" s="238"/>
      <c r="H754" s="238"/>
      <c r="I754" s="238"/>
      <c r="J754" s="238"/>
      <c r="K754" s="238"/>
      <c r="L754" s="238"/>
      <c r="M754" s="238"/>
      <c r="N754" s="238"/>
      <c r="O754" s="238"/>
      <c r="P754" s="238"/>
      <c r="Q754" s="238"/>
      <c r="R754" s="238"/>
      <c r="S754" s="238"/>
      <c r="T754" s="238"/>
    </row>
    <row r="755" spans="6:20" x14ac:dyDescent="0.25">
      <c r="F755" s="238"/>
      <c r="G755" s="238"/>
      <c r="H755" s="238"/>
      <c r="I755" s="238"/>
      <c r="J755" s="238"/>
      <c r="K755" s="238"/>
      <c r="L755" s="238"/>
      <c r="M755" s="238"/>
      <c r="N755" s="238"/>
      <c r="O755" s="238"/>
      <c r="P755" s="238"/>
      <c r="Q755" s="238"/>
      <c r="R755" s="238"/>
      <c r="S755" s="238"/>
      <c r="T755" s="238"/>
    </row>
    <row r="756" spans="6:20" x14ac:dyDescent="0.25">
      <c r="F756" s="238"/>
      <c r="G756" s="238"/>
      <c r="H756" s="238"/>
      <c r="I756" s="238"/>
      <c r="J756" s="238"/>
      <c r="K756" s="238"/>
      <c r="L756" s="238"/>
      <c r="M756" s="238"/>
      <c r="N756" s="238"/>
      <c r="O756" s="238"/>
      <c r="P756" s="238"/>
      <c r="Q756" s="238"/>
      <c r="R756" s="238"/>
      <c r="S756" s="238"/>
      <c r="T756" s="238"/>
    </row>
    <row r="757" spans="6:20" x14ac:dyDescent="0.25">
      <c r="F757" s="238"/>
      <c r="G757" s="238"/>
      <c r="H757" s="238"/>
      <c r="I757" s="238"/>
      <c r="J757" s="238"/>
      <c r="K757" s="238"/>
      <c r="L757" s="238"/>
      <c r="M757" s="238"/>
      <c r="N757" s="238"/>
      <c r="O757" s="238"/>
      <c r="P757" s="238"/>
      <c r="Q757" s="238"/>
      <c r="R757" s="238"/>
      <c r="S757" s="238"/>
      <c r="T757" s="238"/>
    </row>
    <row r="758" spans="6:20" x14ac:dyDescent="0.25">
      <c r="F758" s="238"/>
      <c r="G758" s="238"/>
      <c r="H758" s="238"/>
      <c r="I758" s="238"/>
      <c r="J758" s="238"/>
      <c r="K758" s="238"/>
      <c r="L758" s="238"/>
      <c r="M758" s="238"/>
      <c r="N758" s="238"/>
      <c r="O758" s="238"/>
      <c r="P758" s="238"/>
      <c r="Q758" s="238"/>
      <c r="R758" s="238"/>
      <c r="S758" s="238"/>
      <c r="T758" s="238"/>
    </row>
    <row r="759" spans="6:20" x14ac:dyDescent="0.25">
      <c r="F759" s="238"/>
      <c r="G759" s="238"/>
      <c r="H759" s="238"/>
      <c r="I759" s="238"/>
      <c r="J759" s="238"/>
      <c r="K759" s="238"/>
      <c r="L759" s="238"/>
      <c r="M759" s="238"/>
      <c r="N759" s="238"/>
      <c r="O759" s="238"/>
      <c r="P759" s="238"/>
      <c r="Q759" s="238"/>
      <c r="R759" s="238"/>
      <c r="S759" s="238"/>
      <c r="T759" s="238"/>
    </row>
    <row r="760" spans="6:20" x14ac:dyDescent="0.25">
      <c r="F760" s="238"/>
      <c r="G760" s="238"/>
      <c r="H760" s="238"/>
      <c r="I760" s="238"/>
      <c r="J760" s="238"/>
      <c r="K760" s="238"/>
      <c r="L760" s="238"/>
      <c r="M760" s="238"/>
      <c r="N760" s="238"/>
      <c r="O760" s="238"/>
      <c r="P760" s="238"/>
      <c r="Q760" s="238"/>
      <c r="R760" s="238"/>
      <c r="S760" s="238"/>
      <c r="T760" s="238"/>
    </row>
    <row r="761" spans="6:20" x14ac:dyDescent="0.25">
      <c r="F761" s="238"/>
      <c r="G761" s="238"/>
      <c r="H761" s="238"/>
      <c r="I761" s="238"/>
      <c r="J761" s="238"/>
      <c r="K761" s="238"/>
      <c r="L761" s="238"/>
      <c r="M761" s="238"/>
      <c r="N761" s="238"/>
      <c r="O761" s="238"/>
      <c r="P761" s="238"/>
      <c r="Q761" s="238"/>
      <c r="R761" s="238"/>
      <c r="S761" s="238"/>
      <c r="T761" s="238"/>
    </row>
    <row r="762" spans="6:20" x14ac:dyDescent="0.25">
      <c r="F762" s="238"/>
      <c r="G762" s="238"/>
      <c r="H762" s="238"/>
      <c r="I762" s="238"/>
      <c r="J762" s="238"/>
      <c r="K762" s="238"/>
      <c r="L762" s="238"/>
      <c r="M762" s="238"/>
      <c r="N762" s="238"/>
      <c r="O762" s="238"/>
      <c r="P762" s="238"/>
      <c r="Q762" s="238"/>
      <c r="R762" s="238"/>
      <c r="S762" s="238"/>
      <c r="T762" s="238"/>
    </row>
    <row r="763" spans="6:20" x14ac:dyDescent="0.25">
      <c r="F763" s="238"/>
      <c r="G763" s="238"/>
      <c r="H763" s="238"/>
      <c r="I763" s="238"/>
      <c r="J763" s="238"/>
      <c r="K763" s="238"/>
      <c r="L763" s="238"/>
      <c r="M763" s="238"/>
      <c r="N763" s="238"/>
      <c r="O763" s="238"/>
      <c r="P763" s="238"/>
      <c r="Q763" s="238"/>
      <c r="R763" s="238"/>
      <c r="S763" s="238"/>
      <c r="T763" s="238"/>
    </row>
    <row r="764" spans="6:20" x14ac:dyDescent="0.25">
      <c r="F764" s="238"/>
      <c r="G764" s="238"/>
      <c r="H764" s="238"/>
      <c r="I764" s="238"/>
      <c r="J764" s="238"/>
      <c r="K764" s="238"/>
      <c r="L764" s="238"/>
      <c r="M764" s="238"/>
      <c r="N764" s="238"/>
      <c r="O764" s="238"/>
      <c r="P764" s="238"/>
      <c r="Q764" s="238"/>
      <c r="R764" s="238"/>
      <c r="S764" s="238"/>
      <c r="T764" s="238"/>
    </row>
    <row r="765" spans="6:20" x14ac:dyDescent="0.25">
      <c r="F765" s="238"/>
      <c r="G765" s="238"/>
      <c r="H765" s="238"/>
      <c r="I765" s="238"/>
      <c r="J765" s="238"/>
      <c r="K765" s="238"/>
      <c r="L765" s="238"/>
      <c r="M765" s="238"/>
      <c r="N765" s="238"/>
      <c r="O765" s="238"/>
      <c r="P765" s="238"/>
      <c r="Q765" s="238"/>
      <c r="R765" s="238"/>
      <c r="S765" s="238"/>
      <c r="T765" s="238"/>
    </row>
    <row r="766" spans="6:20" x14ac:dyDescent="0.25">
      <c r="F766" s="238"/>
      <c r="G766" s="238"/>
      <c r="H766" s="238"/>
      <c r="I766" s="238"/>
      <c r="J766" s="238"/>
      <c r="K766" s="238"/>
      <c r="L766" s="238"/>
      <c r="M766" s="238"/>
      <c r="N766" s="238"/>
      <c r="O766" s="238"/>
      <c r="P766" s="238"/>
      <c r="Q766" s="238"/>
      <c r="R766" s="238"/>
      <c r="S766" s="238"/>
      <c r="T766" s="238"/>
    </row>
    <row r="767" spans="6:20" x14ac:dyDescent="0.25">
      <c r="F767" s="238"/>
      <c r="G767" s="238"/>
      <c r="H767" s="238"/>
      <c r="I767" s="238"/>
      <c r="J767" s="238"/>
      <c r="K767" s="238"/>
      <c r="L767" s="238"/>
      <c r="M767" s="238"/>
      <c r="N767" s="238"/>
      <c r="O767" s="238"/>
      <c r="P767" s="238"/>
      <c r="Q767" s="238"/>
      <c r="R767" s="238"/>
      <c r="S767" s="238"/>
      <c r="T767" s="238"/>
    </row>
    <row r="768" spans="6:20" x14ac:dyDescent="0.25">
      <c r="F768" s="238"/>
      <c r="G768" s="238"/>
      <c r="H768" s="238"/>
      <c r="I768" s="238"/>
      <c r="J768" s="238"/>
      <c r="K768" s="238"/>
      <c r="L768" s="238"/>
      <c r="M768" s="238"/>
      <c r="N768" s="238"/>
      <c r="O768" s="238"/>
      <c r="P768" s="238"/>
      <c r="Q768" s="238"/>
      <c r="R768" s="238"/>
      <c r="S768" s="238"/>
      <c r="T768" s="238"/>
    </row>
    <row r="769" spans="6:20" x14ac:dyDescent="0.25">
      <c r="F769" s="238"/>
      <c r="G769" s="238"/>
      <c r="H769" s="238"/>
      <c r="I769" s="238"/>
      <c r="J769" s="238"/>
      <c r="K769" s="238"/>
      <c r="L769" s="238"/>
      <c r="M769" s="238"/>
      <c r="N769" s="238"/>
      <c r="O769" s="238"/>
      <c r="P769" s="238"/>
      <c r="Q769" s="238"/>
      <c r="R769" s="238"/>
      <c r="S769" s="238"/>
      <c r="T769" s="238"/>
    </row>
    <row r="770" spans="6:20" x14ac:dyDescent="0.25">
      <c r="F770" s="238"/>
      <c r="G770" s="238"/>
      <c r="H770" s="238"/>
      <c r="I770" s="238"/>
      <c r="J770" s="238"/>
      <c r="K770" s="238"/>
      <c r="L770" s="238"/>
      <c r="M770" s="238"/>
      <c r="N770" s="238"/>
      <c r="O770" s="238"/>
      <c r="P770" s="238"/>
      <c r="Q770" s="238"/>
      <c r="R770" s="238"/>
      <c r="S770" s="238"/>
      <c r="T770" s="238"/>
    </row>
    <row r="771" spans="6:20" x14ac:dyDescent="0.25">
      <c r="F771" s="238"/>
      <c r="G771" s="238"/>
      <c r="H771" s="238"/>
      <c r="I771" s="238"/>
      <c r="J771" s="238"/>
      <c r="K771" s="238"/>
      <c r="L771" s="238"/>
      <c r="M771" s="238"/>
      <c r="N771" s="238"/>
      <c r="O771" s="238"/>
      <c r="P771" s="238"/>
      <c r="Q771" s="238"/>
      <c r="R771" s="238"/>
      <c r="S771" s="238"/>
      <c r="T771" s="238"/>
    </row>
    <row r="772" spans="6:20" x14ac:dyDescent="0.25">
      <c r="F772" s="238"/>
      <c r="G772" s="238"/>
      <c r="H772" s="238"/>
      <c r="I772" s="238"/>
      <c r="J772" s="238"/>
      <c r="K772" s="238"/>
      <c r="L772" s="238"/>
      <c r="M772" s="238"/>
      <c r="N772" s="238"/>
      <c r="O772" s="238"/>
      <c r="P772" s="238"/>
      <c r="Q772" s="238"/>
      <c r="R772" s="238"/>
      <c r="S772" s="238"/>
      <c r="T772" s="238"/>
    </row>
    <row r="773" spans="6:20" x14ac:dyDescent="0.25">
      <c r="F773" s="238"/>
      <c r="G773" s="238"/>
      <c r="H773" s="238"/>
      <c r="I773" s="238"/>
      <c r="J773" s="238"/>
      <c r="K773" s="238"/>
      <c r="L773" s="238"/>
      <c r="M773" s="238"/>
      <c r="N773" s="238"/>
      <c r="O773" s="238"/>
      <c r="P773" s="238"/>
      <c r="Q773" s="238"/>
      <c r="R773" s="238"/>
      <c r="S773" s="238"/>
      <c r="T773" s="238"/>
    </row>
    <row r="774" spans="6:20" x14ac:dyDescent="0.25">
      <c r="F774" s="238"/>
      <c r="G774" s="238"/>
      <c r="H774" s="238"/>
      <c r="I774" s="238"/>
      <c r="J774" s="238"/>
      <c r="K774" s="238"/>
      <c r="L774" s="238"/>
      <c r="M774" s="238"/>
      <c r="N774" s="238"/>
      <c r="O774" s="238"/>
      <c r="P774" s="238"/>
      <c r="Q774" s="238"/>
      <c r="R774" s="238"/>
      <c r="S774" s="238"/>
      <c r="T774" s="238"/>
    </row>
    <row r="775" spans="6:20" x14ac:dyDescent="0.25">
      <c r="F775" s="238"/>
      <c r="G775" s="238"/>
      <c r="H775" s="238"/>
      <c r="I775" s="238"/>
      <c r="J775" s="238"/>
      <c r="K775" s="238"/>
      <c r="L775" s="238"/>
      <c r="M775" s="238"/>
      <c r="N775" s="238"/>
      <c r="O775" s="238"/>
      <c r="P775" s="238"/>
      <c r="Q775" s="238"/>
      <c r="R775" s="238"/>
      <c r="S775" s="238"/>
      <c r="T775" s="238"/>
    </row>
    <row r="776" spans="6:20" x14ac:dyDescent="0.25">
      <c r="F776" s="238"/>
      <c r="G776" s="238"/>
      <c r="H776" s="238"/>
      <c r="I776" s="238"/>
      <c r="J776" s="238"/>
      <c r="K776" s="238"/>
      <c r="L776" s="238"/>
      <c r="M776" s="238"/>
      <c r="N776" s="238"/>
      <c r="O776" s="238"/>
      <c r="P776" s="238"/>
      <c r="Q776" s="238"/>
      <c r="R776" s="238"/>
      <c r="S776" s="238"/>
      <c r="T776" s="238"/>
    </row>
    <row r="777" spans="6:20" x14ac:dyDescent="0.25">
      <c r="F777" s="238"/>
      <c r="G777" s="238"/>
      <c r="H777" s="238"/>
      <c r="I777" s="238"/>
      <c r="J777" s="238"/>
      <c r="K777" s="238"/>
      <c r="L777" s="238"/>
      <c r="M777" s="238"/>
      <c r="N777" s="238"/>
      <c r="O777" s="238"/>
      <c r="P777" s="238"/>
      <c r="Q777" s="238"/>
      <c r="R777" s="238"/>
      <c r="S777" s="238"/>
      <c r="T777" s="238"/>
    </row>
    <row r="778" spans="6:20" x14ac:dyDescent="0.25">
      <c r="F778" s="238"/>
      <c r="G778" s="238"/>
      <c r="H778" s="238"/>
      <c r="I778" s="238"/>
      <c r="J778" s="238"/>
      <c r="K778" s="238"/>
      <c r="L778" s="238"/>
      <c r="M778" s="238"/>
      <c r="N778" s="238"/>
      <c r="O778" s="238"/>
      <c r="P778" s="238"/>
      <c r="Q778" s="238"/>
      <c r="R778" s="238"/>
      <c r="S778" s="238"/>
      <c r="T778" s="238"/>
    </row>
    <row r="779" spans="6:20" x14ac:dyDescent="0.25">
      <c r="F779" s="238"/>
      <c r="G779" s="238"/>
      <c r="H779" s="238"/>
      <c r="I779" s="238"/>
      <c r="J779" s="238"/>
      <c r="K779" s="238"/>
      <c r="L779" s="238"/>
      <c r="M779" s="238"/>
      <c r="N779" s="238"/>
      <c r="O779" s="238"/>
      <c r="P779" s="238"/>
      <c r="Q779" s="238"/>
      <c r="R779" s="238"/>
      <c r="S779" s="238"/>
      <c r="T779" s="238"/>
    </row>
    <row r="780" spans="6:20" x14ac:dyDescent="0.25">
      <c r="F780" s="238"/>
      <c r="G780" s="238"/>
      <c r="H780" s="238"/>
      <c r="I780" s="238"/>
      <c r="J780" s="238"/>
      <c r="K780" s="238"/>
      <c r="L780" s="238"/>
      <c r="M780" s="238"/>
      <c r="N780" s="238"/>
      <c r="O780" s="238"/>
      <c r="P780" s="238"/>
      <c r="Q780" s="238"/>
      <c r="R780" s="238"/>
      <c r="S780" s="238"/>
      <c r="T780" s="238"/>
    </row>
    <row r="781" spans="6:20" x14ac:dyDescent="0.25">
      <c r="F781" s="238"/>
      <c r="G781" s="238"/>
      <c r="H781" s="238"/>
      <c r="I781" s="238"/>
      <c r="J781" s="238"/>
      <c r="K781" s="238"/>
      <c r="L781" s="238"/>
      <c r="M781" s="238"/>
      <c r="N781" s="238"/>
      <c r="O781" s="238"/>
      <c r="P781" s="238"/>
      <c r="Q781" s="238"/>
      <c r="R781" s="238"/>
      <c r="S781" s="238"/>
      <c r="T781" s="238"/>
    </row>
    <row r="782" spans="6:20" x14ac:dyDescent="0.25">
      <c r="F782" s="238"/>
      <c r="G782" s="238"/>
      <c r="H782" s="238"/>
      <c r="I782" s="238"/>
      <c r="J782" s="238"/>
      <c r="K782" s="238"/>
      <c r="L782" s="238"/>
      <c r="M782" s="238"/>
      <c r="N782" s="238"/>
      <c r="O782" s="238"/>
      <c r="P782" s="238"/>
      <c r="Q782" s="238"/>
      <c r="R782" s="238"/>
      <c r="S782" s="238"/>
      <c r="T782" s="238"/>
    </row>
    <row r="783" spans="6:20" x14ac:dyDescent="0.25">
      <c r="F783" s="238"/>
      <c r="G783" s="238"/>
      <c r="H783" s="238"/>
      <c r="I783" s="238"/>
      <c r="J783" s="238"/>
      <c r="K783" s="238"/>
      <c r="L783" s="238"/>
      <c r="M783" s="238"/>
      <c r="N783" s="238"/>
      <c r="O783" s="238"/>
      <c r="P783" s="238"/>
      <c r="Q783" s="238"/>
      <c r="R783" s="238"/>
      <c r="S783" s="238"/>
      <c r="T783" s="238"/>
    </row>
    <row r="784" spans="6:20" x14ac:dyDescent="0.25">
      <c r="F784" s="238"/>
      <c r="G784" s="238"/>
      <c r="H784" s="238"/>
      <c r="I784" s="238"/>
      <c r="J784" s="238"/>
      <c r="K784" s="238"/>
      <c r="L784" s="238"/>
      <c r="M784" s="238"/>
      <c r="N784" s="238"/>
      <c r="O784" s="238"/>
      <c r="P784" s="238"/>
      <c r="Q784" s="238"/>
      <c r="R784" s="238"/>
      <c r="S784" s="238"/>
      <c r="T784" s="238"/>
    </row>
    <row r="785" spans="6:20" x14ac:dyDescent="0.25">
      <c r="F785" s="238"/>
      <c r="G785" s="238"/>
      <c r="H785" s="238"/>
      <c r="I785" s="238"/>
      <c r="J785" s="238"/>
      <c r="K785" s="238"/>
      <c r="L785" s="238"/>
      <c r="M785" s="238"/>
      <c r="N785" s="238"/>
      <c r="O785" s="238"/>
      <c r="P785" s="238"/>
      <c r="Q785" s="238"/>
      <c r="R785" s="238"/>
      <c r="S785" s="238"/>
      <c r="T785" s="238"/>
    </row>
    <row r="786" spans="6:20" x14ac:dyDescent="0.25">
      <c r="F786" s="238"/>
      <c r="G786" s="238"/>
      <c r="H786" s="238"/>
      <c r="I786" s="238"/>
      <c r="J786" s="238"/>
      <c r="K786" s="238"/>
      <c r="L786" s="238"/>
      <c r="M786" s="238"/>
      <c r="N786" s="238"/>
      <c r="O786" s="238"/>
      <c r="P786" s="238"/>
      <c r="Q786" s="238"/>
      <c r="R786" s="238"/>
      <c r="S786" s="238"/>
      <c r="T786" s="238"/>
    </row>
    <row r="787" spans="6:20" x14ac:dyDescent="0.25">
      <c r="F787" s="238"/>
      <c r="G787" s="238"/>
      <c r="H787" s="238"/>
      <c r="I787" s="238"/>
      <c r="J787" s="238"/>
      <c r="K787" s="238"/>
      <c r="L787" s="238"/>
      <c r="M787" s="238"/>
      <c r="N787" s="238"/>
      <c r="O787" s="238"/>
      <c r="P787" s="238"/>
      <c r="Q787" s="238"/>
      <c r="R787" s="238"/>
      <c r="S787" s="238"/>
      <c r="T787" s="238"/>
    </row>
    <row r="788" spans="6:20" x14ac:dyDescent="0.25">
      <c r="F788" s="238"/>
      <c r="G788" s="238"/>
      <c r="H788" s="238"/>
      <c r="I788" s="238"/>
      <c r="J788" s="238"/>
      <c r="K788" s="238"/>
      <c r="L788" s="238"/>
      <c r="M788" s="238"/>
      <c r="N788" s="238"/>
      <c r="O788" s="238"/>
      <c r="P788" s="238"/>
      <c r="Q788" s="238"/>
      <c r="R788" s="238"/>
      <c r="S788" s="238"/>
      <c r="T788" s="238"/>
    </row>
    <row r="789" spans="6:20" x14ac:dyDescent="0.25">
      <c r="F789" s="238"/>
      <c r="G789" s="238"/>
      <c r="H789" s="238"/>
      <c r="I789" s="238"/>
      <c r="J789" s="238"/>
      <c r="K789" s="238"/>
      <c r="L789" s="238"/>
      <c r="M789" s="238"/>
      <c r="N789" s="238"/>
      <c r="O789" s="238"/>
      <c r="P789" s="238"/>
      <c r="Q789" s="238"/>
      <c r="R789" s="238"/>
      <c r="S789" s="238"/>
      <c r="T789" s="238"/>
    </row>
    <row r="790" spans="6:20" x14ac:dyDescent="0.25">
      <c r="F790" s="238"/>
      <c r="G790" s="238"/>
      <c r="H790" s="238"/>
      <c r="I790" s="238"/>
      <c r="J790" s="238"/>
      <c r="K790" s="238"/>
      <c r="L790" s="238"/>
      <c r="M790" s="238"/>
      <c r="N790" s="238"/>
      <c r="O790" s="238"/>
      <c r="P790" s="238"/>
      <c r="Q790" s="238"/>
      <c r="R790" s="238"/>
      <c r="S790" s="238"/>
      <c r="T790" s="238"/>
    </row>
    <row r="791" spans="6:20" x14ac:dyDescent="0.25">
      <c r="F791" s="238"/>
      <c r="G791" s="238"/>
      <c r="H791" s="238"/>
      <c r="I791" s="238"/>
      <c r="J791" s="238"/>
      <c r="K791" s="238"/>
      <c r="L791" s="238"/>
      <c r="M791" s="238"/>
      <c r="N791" s="238"/>
      <c r="O791" s="238"/>
      <c r="P791" s="238"/>
      <c r="Q791" s="238"/>
      <c r="R791" s="238"/>
      <c r="S791" s="238"/>
      <c r="T791" s="238"/>
    </row>
    <row r="792" spans="6:20" x14ac:dyDescent="0.25">
      <c r="F792" s="238"/>
      <c r="G792" s="238"/>
      <c r="H792" s="238"/>
      <c r="I792" s="238"/>
      <c r="J792" s="238"/>
      <c r="K792" s="238"/>
      <c r="L792" s="238"/>
      <c r="M792" s="238"/>
      <c r="N792" s="238"/>
      <c r="O792" s="238"/>
      <c r="P792" s="238"/>
      <c r="Q792" s="238"/>
      <c r="R792" s="238"/>
      <c r="S792" s="238"/>
      <c r="T792" s="238"/>
    </row>
    <row r="793" spans="6:20" x14ac:dyDescent="0.25">
      <c r="F793" s="238"/>
      <c r="G793" s="238"/>
      <c r="H793" s="238"/>
      <c r="I793" s="238"/>
      <c r="J793" s="238"/>
      <c r="K793" s="238"/>
      <c r="L793" s="238"/>
      <c r="M793" s="238"/>
      <c r="N793" s="238"/>
      <c r="O793" s="238"/>
      <c r="P793" s="238"/>
      <c r="Q793" s="238"/>
      <c r="R793" s="238"/>
      <c r="S793" s="238"/>
      <c r="T793" s="238"/>
    </row>
    <row r="794" spans="6:20" x14ac:dyDescent="0.25">
      <c r="F794" s="238"/>
      <c r="G794" s="238"/>
      <c r="H794" s="238"/>
      <c r="I794" s="238"/>
      <c r="J794" s="238"/>
      <c r="K794" s="238"/>
      <c r="L794" s="238"/>
      <c r="M794" s="238"/>
      <c r="N794" s="238"/>
      <c r="O794" s="238"/>
      <c r="P794" s="238"/>
      <c r="Q794" s="238"/>
      <c r="R794" s="238"/>
      <c r="S794" s="238"/>
      <c r="T794" s="238"/>
    </row>
    <row r="795" spans="6:20" x14ac:dyDescent="0.25">
      <c r="F795" s="238"/>
      <c r="G795" s="238"/>
      <c r="H795" s="238"/>
      <c r="I795" s="238"/>
      <c r="J795" s="238"/>
      <c r="K795" s="238"/>
      <c r="L795" s="238"/>
      <c r="M795" s="238"/>
      <c r="N795" s="238"/>
      <c r="O795" s="238"/>
      <c r="P795" s="238"/>
      <c r="Q795" s="238"/>
      <c r="R795" s="238"/>
      <c r="S795" s="238"/>
      <c r="T795" s="238"/>
    </row>
    <row r="796" spans="6:20" x14ac:dyDescent="0.25">
      <c r="F796" s="238"/>
      <c r="G796" s="238"/>
      <c r="H796" s="238"/>
      <c r="I796" s="238"/>
      <c r="J796" s="238"/>
      <c r="K796" s="238"/>
      <c r="L796" s="238"/>
      <c r="M796" s="238"/>
      <c r="N796" s="238"/>
      <c r="O796" s="238"/>
      <c r="P796" s="238"/>
      <c r="Q796" s="238"/>
      <c r="R796" s="238"/>
      <c r="S796" s="238"/>
      <c r="T796" s="238"/>
    </row>
    <row r="797" spans="6:20" x14ac:dyDescent="0.25">
      <c r="F797" s="238"/>
      <c r="G797" s="238"/>
      <c r="H797" s="238"/>
      <c r="I797" s="238"/>
      <c r="J797" s="238"/>
      <c r="K797" s="238"/>
      <c r="L797" s="238"/>
      <c r="M797" s="238"/>
      <c r="N797" s="238"/>
      <c r="O797" s="238"/>
      <c r="P797" s="238"/>
      <c r="Q797" s="238"/>
      <c r="R797" s="238"/>
      <c r="S797" s="238"/>
      <c r="T797" s="238"/>
    </row>
    <row r="798" spans="6:20" x14ac:dyDescent="0.25">
      <c r="F798" s="238"/>
      <c r="G798" s="238"/>
      <c r="H798" s="238"/>
      <c r="I798" s="238"/>
      <c r="J798" s="238"/>
      <c r="K798" s="238"/>
      <c r="L798" s="238"/>
      <c r="M798" s="238"/>
      <c r="N798" s="238"/>
      <c r="O798" s="238"/>
      <c r="P798" s="238"/>
      <c r="Q798" s="238"/>
      <c r="R798" s="238"/>
      <c r="S798" s="238"/>
      <c r="T798" s="238"/>
    </row>
    <row r="799" spans="6:20" x14ac:dyDescent="0.25">
      <c r="F799" s="238"/>
      <c r="G799" s="238"/>
      <c r="H799" s="238"/>
      <c r="I799" s="238"/>
      <c r="J799" s="238"/>
      <c r="K799" s="238"/>
      <c r="L799" s="238"/>
      <c r="M799" s="238"/>
      <c r="N799" s="238"/>
      <c r="O799" s="238"/>
      <c r="P799" s="238"/>
      <c r="Q799" s="238"/>
      <c r="R799" s="238"/>
      <c r="S799" s="238"/>
      <c r="T799" s="238"/>
    </row>
    <row r="800" spans="6:20" x14ac:dyDescent="0.25">
      <c r="F800" s="238"/>
      <c r="G800" s="238"/>
      <c r="H800" s="238"/>
      <c r="I800" s="238"/>
      <c r="J800" s="238"/>
      <c r="K800" s="238"/>
      <c r="L800" s="238"/>
      <c r="M800" s="238"/>
      <c r="N800" s="238"/>
      <c r="O800" s="238"/>
      <c r="P800" s="238"/>
      <c r="Q800" s="238"/>
      <c r="R800" s="238"/>
      <c r="S800" s="238"/>
      <c r="T800" s="238"/>
    </row>
    <row r="801" spans="6:20" x14ac:dyDescent="0.25">
      <c r="F801" s="238"/>
      <c r="G801" s="238"/>
      <c r="H801" s="238"/>
      <c r="I801" s="238"/>
      <c r="J801" s="238"/>
      <c r="K801" s="238"/>
      <c r="L801" s="238"/>
      <c r="M801" s="238"/>
      <c r="N801" s="238"/>
      <c r="O801" s="238"/>
      <c r="P801" s="238"/>
      <c r="Q801" s="238"/>
      <c r="R801" s="238"/>
      <c r="S801" s="238"/>
      <c r="T801" s="238"/>
    </row>
    <row r="802" spans="6:20" x14ac:dyDescent="0.25">
      <c r="F802" s="238"/>
      <c r="G802" s="238"/>
      <c r="H802" s="238"/>
      <c r="I802" s="238"/>
      <c r="J802" s="238"/>
      <c r="K802" s="238"/>
      <c r="L802" s="238"/>
      <c r="M802" s="238"/>
      <c r="N802" s="238"/>
      <c r="O802" s="238"/>
      <c r="P802" s="238"/>
      <c r="Q802" s="238"/>
      <c r="R802" s="238"/>
      <c r="S802" s="238"/>
      <c r="T802" s="238"/>
    </row>
    <row r="803" spans="6:20" x14ac:dyDescent="0.25">
      <c r="F803" s="238"/>
      <c r="G803" s="238"/>
      <c r="H803" s="238"/>
      <c r="I803" s="238"/>
      <c r="J803" s="238"/>
      <c r="K803" s="238"/>
      <c r="L803" s="238"/>
      <c r="M803" s="238"/>
      <c r="N803" s="238"/>
      <c r="O803" s="238"/>
      <c r="P803" s="238"/>
      <c r="Q803" s="238"/>
      <c r="R803" s="238"/>
      <c r="S803" s="238"/>
      <c r="T803" s="238"/>
    </row>
    <row r="804" spans="6:20" x14ac:dyDescent="0.25">
      <c r="F804" s="238"/>
      <c r="G804" s="238"/>
      <c r="H804" s="238"/>
      <c r="I804" s="238"/>
      <c r="J804" s="238"/>
      <c r="K804" s="238"/>
      <c r="L804" s="238"/>
      <c r="M804" s="238"/>
      <c r="N804" s="238"/>
      <c r="O804" s="238"/>
      <c r="P804" s="238"/>
      <c r="Q804" s="238"/>
      <c r="R804" s="238"/>
      <c r="S804" s="238"/>
      <c r="T804" s="238"/>
    </row>
    <row r="805" spans="6:20" x14ac:dyDescent="0.25">
      <c r="F805" s="238"/>
      <c r="G805" s="238"/>
      <c r="H805" s="238"/>
      <c r="I805" s="238"/>
      <c r="J805" s="238"/>
      <c r="K805" s="238"/>
      <c r="L805" s="238"/>
      <c r="M805" s="238"/>
      <c r="N805" s="238"/>
      <c r="O805" s="238"/>
      <c r="P805" s="238"/>
      <c r="Q805" s="238"/>
      <c r="R805" s="238"/>
      <c r="S805" s="238"/>
      <c r="T805" s="238"/>
    </row>
    <row r="806" spans="6:20" x14ac:dyDescent="0.25">
      <c r="F806" s="238"/>
      <c r="G806" s="238"/>
      <c r="H806" s="238"/>
      <c r="I806" s="238"/>
      <c r="J806" s="238"/>
      <c r="K806" s="238"/>
      <c r="L806" s="238"/>
      <c r="M806" s="238"/>
      <c r="N806" s="238"/>
      <c r="O806" s="238"/>
      <c r="P806" s="238"/>
      <c r="Q806" s="238"/>
      <c r="R806" s="238"/>
      <c r="S806" s="238"/>
      <c r="T806" s="238"/>
    </row>
    <row r="807" spans="6:20" x14ac:dyDescent="0.25">
      <c r="F807" s="238"/>
      <c r="G807" s="238"/>
      <c r="H807" s="238"/>
      <c r="I807" s="238"/>
      <c r="J807" s="238"/>
      <c r="K807" s="238"/>
      <c r="L807" s="238"/>
      <c r="M807" s="238"/>
      <c r="N807" s="238"/>
      <c r="O807" s="238"/>
      <c r="P807" s="238"/>
      <c r="Q807" s="238"/>
      <c r="R807" s="238"/>
      <c r="S807" s="238"/>
      <c r="T807" s="238"/>
    </row>
    <row r="808" spans="6:20" x14ac:dyDescent="0.25">
      <c r="F808" s="238"/>
      <c r="G808" s="238"/>
      <c r="H808" s="238"/>
      <c r="I808" s="238"/>
      <c r="J808" s="238"/>
      <c r="K808" s="238"/>
      <c r="L808" s="238"/>
      <c r="M808" s="238"/>
      <c r="N808" s="238"/>
      <c r="O808" s="238"/>
      <c r="P808" s="238"/>
      <c r="Q808" s="238"/>
      <c r="R808" s="238"/>
      <c r="S808" s="238"/>
      <c r="T808" s="238"/>
    </row>
    <row r="809" spans="6:20" x14ac:dyDescent="0.25">
      <c r="F809" s="238"/>
      <c r="G809" s="238"/>
      <c r="H809" s="238"/>
      <c r="I809" s="238"/>
      <c r="J809" s="238"/>
      <c r="K809" s="238"/>
      <c r="L809" s="238"/>
      <c r="M809" s="238"/>
      <c r="N809" s="238"/>
      <c r="O809" s="238"/>
      <c r="P809" s="238"/>
      <c r="Q809" s="238"/>
      <c r="R809" s="238"/>
      <c r="S809" s="238"/>
      <c r="T809" s="238"/>
    </row>
    <row r="810" spans="6:20" x14ac:dyDescent="0.25">
      <c r="F810" s="238"/>
      <c r="G810" s="238"/>
      <c r="H810" s="238"/>
      <c r="I810" s="238"/>
      <c r="J810" s="238"/>
      <c r="K810" s="238"/>
      <c r="L810" s="238"/>
      <c r="M810" s="238"/>
      <c r="N810" s="238"/>
      <c r="O810" s="238"/>
      <c r="P810" s="238"/>
      <c r="Q810" s="238"/>
      <c r="R810" s="238"/>
      <c r="S810" s="238"/>
      <c r="T810" s="238"/>
    </row>
    <row r="811" spans="6:20" x14ac:dyDescent="0.25">
      <c r="F811" s="238"/>
      <c r="G811" s="238"/>
      <c r="H811" s="238"/>
      <c r="I811" s="238"/>
      <c r="J811" s="238"/>
      <c r="K811" s="238"/>
      <c r="L811" s="238"/>
      <c r="M811" s="238"/>
      <c r="N811" s="238"/>
      <c r="O811" s="238"/>
      <c r="P811" s="238"/>
      <c r="Q811" s="238"/>
      <c r="R811" s="238"/>
      <c r="S811" s="238"/>
      <c r="T811" s="238"/>
    </row>
    <row r="812" spans="6:20" x14ac:dyDescent="0.25">
      <c r="F812" s="238"/>
      <c r="G812" s="238"/>
      <c r="H812" s="238"/>
      <c r="I812" s="238"/>
      <c r="J812" s="238"/>
      <c r="K812" s="238"/>
      <c r="L812" s="238"/>
      <c r="M812" s="238"/>
      <c r="N812" s="238"/>
      <c r="O812" s="238"/>
      <c r="P812" s="238"/>
      <c r="Q812" s="238"/>
      <c r="R812" s="238"/>
      <c r="S812" s="238"/>
      <c r="T812" s="238"/>
    </row>
    <row r="813" spans="6:20" x14ac:dyDescent="0.25">
      <c r="F813" s="238"/>
      <c r="G813" s="238"/>
      <c r="H813" s="238"/>
      <c r="I813" s="238"/>
      <c r="J813" s="238"/>
      <c r="K813" s="238"/>
      <c r="L813" s="238"/>
      <c r="M813" s="238"/>
      <c r="N813" s="238"/>
      <c r="O813" s="238"/>
      <c r="P813" s="238"/>
      <c r="Q813" s="238"/>
      <c r="R813" s="238"/>
      <c r="S813" s="238"/>
      <c r="T813" s="238"/>
    </row>
    <row r="814" spans="6:20" x14ac:dyDescent="0.25">
      <c r="F814" s="238"/>
      <c r="G814" s="238"/>
      <c r="H814" s="238"/>
      <c r="I814" s="238"/>
      <c r="J814" s="238"/>
      <c r="K814" s="238"/>
      <c r="L814" s="238"/>
      <c r="M814" s="238"/>
      <c r="N814" s="238"/>
      <c r="O814" s="238"/>
      <c r="P814" s="238"/>
      <c r="Q814" s="238"/>
      <c r="R814" s="238"/>
      <c r="S814" s="238"/>
      <c r="T814" s="238"/>
    </row>
    <row r="815" spans="6:20" x14ac:dyDescent="0.25">
      <c r="F815" s="238"/>
      <c r="G815" s="238"/>
      <c r="H815" s="238"/>
      <c r="I815" s="238"/>
      <c r="J815" s="238"/>
      <c r="K815" s="238"/>
      <c r="L815" s="238"/>
      <c r="M815" s="238"/>
      <c r="N815" s="238"/>
      <c r="O815" s="238"/>
      <c r="P815" s="238"/>
      <c r="Q815" s="238"/>
      <c r="R815" s="238"/>
      <c r="S815" s="238"/>
      <c r="T815" s="238"/>
    </row>
    <row r="816" spans="6:20" x14ac:dyDescent="0.25">
      <c r="F816" s="238"/>
      <c r="G816" s="238"/>
      <c r="H816" s="238"/>
      <c r="I816" s="238"/>
      <c r="J816" s="238"/>
      <c r="K816" s="238"/>
      <c r="L816" s="238"/>
      <c r="M816" s="238"/>
      <c r="N816" s="238"/>
      <c r="O816" s="238"/>
      <c r="P816" s="238"/>
      <c r="Q816" s="238"/>
      <c r="R816" s="238"/>
      <c r="S816" s="238"/>
      <c r="T816" s="238"/>
    </row>
    <row r="817" spans="6:20" x14ac:dyDescent="0.25">
      <c r="F817" s="238"/>
      <c r="G817" s="238"/>
      <c r="H817" s="238"/>
      <c r="I817" s="238"/>
      <c r="J817" s="238"/>
      <c r="K817" s="238"/>
      <c r="L817" s="238"/>
      <c r="M817" s="238"/>
      <c r="N817" s="238"/>
      <c r="O817" s="238"/>
      <c r="P817" s="238"/>
      <c r="Q817" s="238"/>
      <c r="R817" s="238"/>
      <c r="S817" s="238"/>
      <c r="T817" s="238"/>
    </row>
    <row r="818" spans="6:20" x14ac:dyDescent="0.25">
      <c r="F818" s="238"/>
      <c r="G818" s="238"/>
      <c r="H818" s="238"/>
      <c r="I818" s="238"/>
      <c r="J818" s="238"/>
      <c r="K818" s="238"/>
      <c r="L818" s="238"/>
      <c r="M818" s="238"/>
      <c r="N818" s="238"/>
      <c r="O818" s="238"/>
      <c r="P818" s="238"/>
      <c r="Q818" s="238"/>
      <c r="R818" s="238"/>
      <c r="S818" s="238"/>
      <c r="T818" s="238"/>
    </row>
    <row r="819" spans="6:20" x14ac:dyDescent="0.25">
      <c r="F819" s="238"/>
      <c r="G819" s="238"/>
      <c r="H819" s="238"/>
      <c r="I819" s="238"/>
      <c r="J819" s="238"/>
      <c r="K819" s="238"/>
      <c r="L819" s="238"/>
      <c r="M819" s="238"/>
      <c r="N819" s="238"/>
      <c r="O819" s="238"/>
      <c r="P819" s="238"/>
      <c r="Q819" s="238"/>
      <c r="R819" s="238"/>
      <c r="S819" s="238"/>
      <c r="T819" s="238"/>
    </row>
    <row r="820" spans="6:20" x14ac:dyDescent="0.25">
      <c r="F820" s="238"/>
      <c r="G820" s="238"/>
      <c r="H820" s="238"/>
      <c r="I820" s="238"/>
      <c r="J820" s="238"/>
      <c r="K820" s="238"/>
      <c r="L820" s="238"/>
      <c r="M820" s="238"/>
      <c r="N820" s="238"/>
      <c r="O820" s="238"/>
      <c r="P820" s="238"/>
      <c r="Q820" s="238"/>
      <c r="R820" s="238"/>
      <c r="S820" s="238"/>
      <c r="T820" s="238"/>
    </row>
    <row r="821" spans="6:20" x14ac:dyDescent="0.25">
      <c r="F821" s="238"/>
      <c r="G821" s="238"/>
      <c r="H821" s="238"/>
      <c r="I821" s="238"/>
      <c r="J821" s="238"/>
      <c r="K821" s="238"/>
      <c r="L821" s="238"/>
      <c r="M821" s="238"/>
      <c r="N821" s="238"/>
      <c r="O821" s="238"/>
      <c r="P821" s="238"/>
      <c r="Q821" s="238"/>
      <c r="R821" s="238"/>
      <c r="S821" s="238"/>
      <c r="T821" s="238"/>
    </row>
    <row r="822" spans="6:20" x14ac:dyDescent="0.25">
      <c r="F822" s="238"/>
      <c r="G822" s="238"/>
      <c r="H822" s="238"/>
      <c r="I822" s="238"/>
      <c r="J822" s="238"/>
      <c r="K822" s="238"/>
      <c r="L822" s="238"/>
      <c r="M822" s="238"/>
      <c r="N822" s="238"/>
      <c r="O822" s="238"/>
      <c r="P822" s="238"/>
      <c r="Q822" s="238"/>
      <c r="R822" s="238"/>
      <c r="S822" s="238"/>
      <c r="T822" s="238"/>
    </row>
    <row r="823" spans="6:20" x14ac:dyDescent="0.25">
      <c r="F823" s="238"/>
      <c r="G823" s="238"/>
      <c r="H823" s="238"/>
      <c r="I823" s="238"/>
      <c r="J823" s="238"/>
      <c r="K823" s="238"/>
      <c r="L823" s="238"/>
      <c r="M823" s="238"/>
      <c r="N823" s="238"/>
      <c r="O823" s="238"/>
      <c r="P823" s="238"/>
      <c r="Q823" s="238"/>
      <c r="R823" s="238"/>
      <c r="S823" s="238"/>
      <c r="T823" s="238"/>
    </row>
    <row r="824" spans="6:20" x14ac:dyDescent="0.25">
      <c r="F824" s="238"/>
      <c r="G824" s="238"/>
      <c r="H824" s="238"/>
      <c r="I824" s="238"/>
      <c r="J824" s="238"/>
      <c r="K824" s="238"/>
      <c r="L824" s="238"/>
      <c r="M824" s="238"/>
      <c r="N824" s="238"/>
      <c r="O824" s="238"/>
      <c r="P824" s="238"/>
      <c r="Q824" s="238"/>
      <c r="R824" s="238"/>
      <c r="S824" s="238"/>
      <c r="T824" s="238"/>
    </row>
    <row r="825" spans="6:20" x14ac:dyDescent="0.25">
      <c r="F825" s="238"/>
      <c r="G825" s="238"/>
      <c r="H825" s="238"/>
      <c r="I825" s="238"/>
      <c r="J825" s="238"/>
      <c r="K825" s="238"/>
      <c r="L825" s="238"/>
      <c r="M825" s="238"/>
      <c r="N825" s="238"/>
      <c r="O825" s="238"/>
      <c r="P825" s="238"/>
      <c r="Q825" s="238"/>
      <c r="R825" s="238"/>
      <c r="S825" s="238"/>
      <c r="T825" s="238"/>
    </row>
    <row r="826" spans="6:20" x14ac:dyDescent="0.25">
      <c r="F826" s="238"/>
      <c r="G826" s="238"/>
      <c r="H826" s="238"/>
      <c r="I826" s="238"/>
      <c r="J826" s="238"/>
      <c r="K826" s="238"/>
      <c r="L826" s="238"/>
      <c r="M826" s="238"/>
      <c r="N826" s="238"/>
      <c r="O826" s="238"/>
      <c r="P826" s="238"/>
      <c r="Q826" s="238"/>
      <c r="R826" s="238"/>
      <c r="S826" s="238"/>
      <c r="T826" s="238"/>
    </row>
    <row r="827" spans="6:20" x14ac:dyDescent="0.25">
      <c r="F827" s="238"/>
      <c r="G827" s="238"/>
      <c r="H827" s="238"/>
      <c r="I827" s="238"/>
      <c r="J827" s="238"/>
      <c r="K827" s="238"/>
      <c r="L827" s="238"/>
      <c r="M827" s="238"/>
      <c r="N827" s="238"/>
      <c r="O827" s="238"/>
      <c r="P827" s="238"/>
      <c r="Q827" s="238"/>
      <c r="R827" s="238"/>
      <c r="S827" s="238"/>
      <c r="T827" s="238"/>
    </row>
    <row r="828" spans="6:20" x14ac:dyDescent="0.25">
      <c r="F828" s="238"/>
      <c r="G828" s="238"/>
      <c r="H828" s="238"/>
      <c r="I828" s="238"/>
      <c r="J828" s="238"/>
      <c r="K828" s="238"/>
      <c r="L828" s="238"/>
      <c r="M828" s="238"/>
      <c r="N828" s="238"/>
      <c r="O828" s="238"/>
      <c r="P828" s="238"/>
      <c r="Q828" s="238"/>
      <c r="R828" s="238"/>
      <c r="S828" s="238"/>
      <c r="T828" s="238"/>
    </row>
    <row r="829" spans="6:20" x14ac:dyDescent="0.25">
      <c r="F829" s="238"/>
      <c r="G829" s="238"/>
      <c r="H829" s="238"/>
      <c r="I829" s="238"/>
      <c r="J829" s="238"/>
      <c r="K829" s="238"/>
      <c r="L829" s="238"/>
      <c r="M829" s="238"/>
      <c r="N829" s="238"/>
      <c r="O829" s="238"/>
      <c r="P829" s="238"/>
      <c r="Q829" s="238"/>
      <c r="R829" s="238"/>
      <c r="S829" s="238"/>
      <c r="T829" s="238"/>
    </row>
    <row r="830" spans="6:20" x14ac:dyDescent="0.25">
      <c r="F830" s="238"/>
      <c r="G830" s="238"/>
      <c r="H830" s="238"/>
      <c r="I830" s="238"/>
      <c r="J830" s="238"/>
      <c r="K830" s="238"/>
      <c r="L830" s="238"/>
      <c r="M830" s="238"/>
      <c r="N830" s="238"/>
      <c r="O830" s="238"/>
      <c r="P830" s="238"/>
      <c r="Q830" s="238"/>
      <c r="R830" s="238"/>
      <c r="S830" s="238"/>
      <c r="T830" s="238"/>
    </row>
    <row r="831" spans="6:20" x14ac:dyDescent="0.25">
      <c r="F831" s="238"/>
      <c r="G831" s="238"/>
      <c r="H831" s="238"/>
      <c r="I831" s="238"/>
      <c r="J831" s="238"/>
      <c r="K831" s="238"/>
      <c r="L831" s="238"/>
      <c r="M831" s="238"/>
      <c r="N831" s="238"/>
      <c r="O831" s="238"/>
      <c r="P831" s="238"/>
      <c r="Q831" s="238"/>
      <c r="R831" s="238"/>
      <c r="S831" s="238"/>
      <c r="T831" s="238"/>
    </row>
    <row r="832" spans="6:20" x14ac:dyDescent="0.25">
      <c r="F832" s="238"/>
      <c r="G832" s="238"/>
      <c r="H832" s="238"/>
      <c r="I832" s="238"/>
      <c r="J832" s="238"/>
      <c r="K832" s="238"/>
      <c r="L832" s="238"/>
      <c r="M832" s="238"/>
      <c r="N832" s="238"/>
      <c r="O832" s="238"/>
      <c r="P832" s="238"/>
      <c r="Q832" s="238"/>
      <c r="R832" s="238"/>
      <c r="S832" s="238"/>
      <c r="T832" s="238"/>
    </row>
    <row r="833" spans="6:20" x14ac:dyDescent="0.25">
      <c r="F833" s="238"/>
      <c r="G833" s="238"/>
      <c r="H833" s="238"/>
      <c r="I833" s="238"/>
      <c r="J833" s="238"/>
      <c r="K833" s="238"/>
      <c r="L833" s="238"/>
      <c r="M833" s="238"/>
      <c r="N833" s="238"/>
      <c r="O833" s="238"/>
      <c r="P833" s="238"/>
      <c r="Q833" s="238"/>
      <c r="R833" s="238"/>
      <c r="S833" s="238"/>
      <c r="T833" s="238"/>
    </row>
    <row r="834" spans="6:20" x14ac:dyDescent="0.25">
      <c r="F834" s="238"/>
      <c r="G834" s="238"/>
      <c r="H834" s="238"/>
      <c r="I834" s="238"/>
      <c r="J834" s="238"/>
      <c r="K834" s="238"/>
      <c r="L834" s="238"/>
      <c r="M834" s="238"/>
      <c r="N834" s="238"/>
      <c r="O834" s="238"/>
      <c r="P834" s="238"/>
      <c r="Q834" s="238"/>
      <c r="R834" s="238"/>
      <c r="S834" s="238"/>
      <c r="T834" s="238"/>
    </row>
    <row r="835" spans="6:20" x14ac:dyDescent="0.25">
      <c r="F835" s="238"/>
      <c r="G835" s="238"/>
      <c r="H835" s="238"/>
      <c r="I835" s="238"/>
      <c r="J835" s="238"/>
      <c r="K835" s="238"/>
      <c r="L835" s="238"/>
      <c r="M835" s="238"/>
      <c r="N835" s="238"/>
      <c r="O835" s="238"/>
      <c r="P835" s="238"/>
      <c r="Q835" s="238"/>
      <c r="R835" s="238"/>
      <c r="S835" s="238"/>
      <c r="T835" s="238"/>
    </row>
    <row r="836" spans="6:20" x14ac:dyDescent="0.25">
      <c r="F836" s="238"/>
      <c r="G836" s="238"/>
      <c r="H836" s="238"/>
      <c r="I836" s="238"/>
      <c r="J836" s="238"/>
      <c r="K836" s="238"/>
      <c r="L836" s="238"/>
      <c r="M836" s="238"/>
      <c r="N836" s="238"/>
      <c r="O836" s="238"/>
      <c r="P836" s="238"/>
      <c r="Q836" s="238"/>
      <c r="R836" s="238"/>
      <c r="S836" s="238"/>
      <c r="T836" s="238"/>
    </row>
    <row r="837" spans="6:20" x14ac:dyDescent="0.25">
      <c r="F837" s="238"/>
      <c r="G837" s="238"/>
      <c r="H837" s="238"/>
      <c r="I837" s="238"/>
      <c r="J837" s="238"/>
      <c r="K837" s="238"/>
      <c r="L837" s="238"/>
      <c r="M837" s="238"/>
      <c r="N837" s="238"/>
      <c r="O837" s="238"/>
      <c r="P837" s="238"/>
      <c r="Q837" s="238"/>
      <c r="R837" s="238"/>
      <c r="S837" s="238"/>
      <c r="T837" s="238"/>
    </row>
    <row r="838" spans="6:20" x14ac:dyDescent="0.25">
      <c r="F838" s="238"/>
      <c r="G838" s="238"/>
      <c r="H838" s="238"/>
      <c r="I838" s="238"/>
      <c r="J838" s="238"/>
      <c r="K838" s="238"/>
      <c r="L838" s="238"/>
      <c r="M838" s="238"/>
      <c r="N838" s="238"/>
      <c r="O838" s="238"/>
      <c r="P838" s="238"/>
      <c r="Q838" s="238"/>
      <c r="R838" s="238"/>
      <c r="S838" s="238"/>
      <c r="T838" s="238"/>
    </row>
    <row r="839" spans="6:20" x14ac:dyDescent="0.25">
      <c r="F839" s="238"/>
      <c r="G839" s="238"/>
      <c r="H839" s="238"/>
      <c r="I839" s="238"/>
      <c r="J839" s="238"/>
      <c r="K839" s="238"/>
      <c r="L839" s="238"/>
      <c r="M839" s="238"/>
      <c r="N839" s="238"/>
      <c r="O839" s="238"/>
      <c r="P839" s="238"/>
      <c r="Q839" s="238"/>
      <c r="R839" s="238"/>
      <c r="S839" s="238"/>
      <c r="T839" s="238"/>
    </row>
    <row r="840" spans="6:20" x14ac:dyDescent="0.25">
      <c r="F840" s="238"/>
      <c r="G840" s="238"/>
      <c r="H840" s="238"/>
      <c r="I840" s="238"/>
      <c r="J840" s="238"/>
      <c r="K840" s="238"/>
      <c r="L840" s="238"/>
      <c r="M840" s="238"/>
      <c r="N840" s="238"/>
      <c r="O840" s="238"/>
      <c r="P840" s="238"/>
      <c r="Q840" s="238"/>
      <c r="R840" s="238"/>
      <c r="S840" s="238"/>
      <c r="T840" s="238"/>
    </row>
    <row r="841" spans="6:20" x14ac:dyDescent="0.25">
      <c r="F841" s="238"/>
      <c r="G841" s="238"/>
      <c r="H841" s="238"/>
      <c r="I841" s="238"/>
      <c r="J841" s="238"/>
      <c r="K841" s="238"/>
      <c r="L841" s="238"/>
      <c r="M841" s="238"/>
      <c r="N841" s="238"/>
      <c r="O841" s="238"/>
      <c r="P841" s="238"/>
      <c r="Q841" s="238"/>
      <c r="R841" s="238"/>
      <c r="S841" s="238"/>
      <c r="T841" s="238"/>
    </row>
    <row r="842" spans="6:20" x14ac:dyDescent="0.25">
      <c r="F842" s="238"/>
      <c r="G842" s="238"/>
      <c r="H842" s="238"/>
      <c r="I842" s="238"/>
      <c r="J842" s="238"/>
      <c r="K842" s="238"/>
      <c r="L842" s="238"/>
      <c r="M842" s="238"/>
      <c r="N842" s="238"/>
      <c r="O842" s="238"/>
      <c r="P842" s="238"/>
      <c r="Q842" s="238"/>
      <c r="R842" s="238"/>
      <c r="S842" s="238"/>
      <c r="T842" s="238"/>
    </row>
    <row r="843" spans="6:20" x14ac:dyDescent="0.25">
      <c r="F843" s="238"/>
      <c r="G843" s="238"/>
      <c r="H843" s="238"/>
      <c r="I843" s="238"/>
      <c r="J843" s="238"/>
      <c r="K843" s="238"/>
      <c r="L843" s="238"/>
      <c r="M843" s="238"/>
      <c r="N843" s="238"/>
      <c r="O843" s="238"/>
      <c r="P843" s="238"/>
      <c r="Q843" s="238"/>
      <c r="R843" s="238"/>
      <c r="S843" s="238"/>
      <c r="T843" s="238"/>
    </row>
    <row r="844" spans="6:20" x14ac:dyDescent="0.25">
      <c r="F844" s="238"/>
      <c r="G844" s="238"/>
      <c r="H844" s="238"/>
      <c r="I844" s="238"/>
      <c r="J844" s="238"/>
      <c r="K844" s="238"/>
      <c r="L844" s="238"/>
      <c r="M844" s="238"/>
      <c r="N844" s="238"/>
      <c r="O844" s="238"/>
      <c r="P844" s="238"/>
      <c r="Q844" s="238"/>
      <c r="R844" s="238"/>
      <c r="S844" s="238"/>
      <c r="T844" s="238"/>
    </row>
    <row r="845" spans="6:20" x14ac:dyDescent="0.25">
      <c r="F845" s="238"/>
      <c r="G845" s="238"/>
      <c r="H845" s="238"/>
      <c r="I845" s="238"/>
      <c r="J845" s="238"/>
      <c r="K845" s="238"/>
      <c r="L845" s="238"/>
      <c r="M845" s="238"/>
      <c r="N845" s="238"/>
      <c r="O845" s="238"/>
      <c r="P845" s="238"/>
      <c r="Q845" s="238"/>
      <c r="R845" s="238"/>
      <c r="S845" s="238"/>
      <c r="T845" s="238"/>
    </row>
    <row r="846" spans="6:20" x14ac:dyDescent="0.25">
      <c r="F846" s="238"/>
      <c r="G846" s="238"/>
      <c r="H846" s="238"/>
      <c r="I846" s="238"/>
      <c r="J846" s="238"/>
      <c r="K846" s="238"/>
      <c r="L846" s="238"/>
      <c r="M846" s="238"/>
      <c r="N846" s="238"/>
      <c r="O846" s="238"/>
      <c r="P846" s="238"/>
      <c r="Q846" s="238"/>
      <c r="R846" s="238"/>
      <c r="S846" s="238"/>
      <c r="T846" s="238"/>
    </row>
    <row r="847" spans="6:20" x14ac:dyDescent="0.25">
      <c r="F847" s="238"/>
      <c r="G847" s="238"/>
      <c r="H847" s="238"/>
      <c r="I847" s="238"/>
      <c r="J847" s="238"/>
      <c r="K847" s="238"/>
      <c r="L847" s="238"/>
      <c r="M847" s="238"/>
      <c r="N847" s="238"/>
      <c r="O847" s="238"/>
      <c r="P847" s="238"/>
      <c r="Q847" s="238"/>
      <c r="R847" s="238"/>
      <c r="S847" s="238"/>
      <c r="T847" s="238"/>
    </row>
    <row r="848" spans="6:20" x14ac:dyDescent="0.25">
      <c r="F848" s="238"/>
      <c r="G848" s="238"/>
      <c r="H848" s="238"/>
      <c r="I848" s="238"/>
      <c r="J848" s="238"/>
      <c r="K848" s="238"/>
      <c r="L848" s="238"/>
      <c r="M848" s="238"/>
      <c r="N848" s="238"/>
      <c r="O848" s="238"/>
      <c r="P848" s="238"/>
      <c r="Q848" s="238"/>
      <c r="R848" s="238"/>
      <c r="S848" s="238"/>
      <c r="T848" s="238"/>
    </row>
    <row r="849" spans="6:20" x14ac:dyDescent="0.25">
      <c r="F849" s="238"/>
      <c r="G849" s="238"/>
      <c r="H849" s="238"/>
      <c r="I849" s="238"/>
      <c r="J849" s="238"/>
      <c r="K849" s="238"/>
      <c r="L849" s="238"/>
      <c r="M849" s="238"/>
      <c r="N849" s="238"/>
      <c r="O849" s="238"/>
      <c r="P849" s="238"/>
      <c r="Q849" s="238"/>
      <c r="R849" s="238"/>
      <c r="S849" s="238"/>
      <c r="T849" s="238"/>
    </row>
    <row r="850" spans="6:20" x14ac:dyDescent="0.25">
      <c r="F850" s="238"/>
      <c r="G850" s="238"/>
      <c r="H850" s="238"/>
      <c r="I850" s="238"/>
      <c r="J850" s="238"/>
      <c r="K850" s="238"/>
      <c r="L850" s="238"/>
      <c r="M850" s="238"/>
      <c r="N850" s="238"/>
      <c r="O850" s="238"/>
      <c r="P850" s="238"/>
      <c r="Q850" s="238"/>
      <c r="R850" s="238"/>
      <c r="S850" s="238"/>
      <c r="T850" s="238"/>
    </row>
    <row r="851" spans="6:20" x14ac:dyDescent="0.25">
      <c r="F851" s="238"/>
      <c r="G851" s="238"/>
      <c r="H851" s="238"/>
      <c r="I851" s="238"/>
      <c r="J851" s="238"/>
      <c r="K851" s="238"/>
      <c r="L851" s="238"/>
      <c r="M851" s="238"/>
      <c r="N851" s="238"/>
      <c r="O851" s="238"/>
      <c r="P851" s="238"/>
      <c r="Q851" s="238"/>
      <c r="R851" s="238"/>
      <c r="S851" s="238"/>
      <c r="T851" s="238"/>
    </row>
    <row r="852" spans="6:20" x14ac:dyDescent="0.25">
      <c r="F852" s="238"/>
      <c r="G852" s="238"/>
      <c r="H852" s="238"/>
      <c r="I852" s="238"/>
      <c r="J852" s="238"/>
      <c r="K852" s="238"/>
      <c r="L852" s="238"/>
      <c r="M852" s="238"/>
      <c r="N852" s="238"/>
      <c r="O852" s="238"/>
      <c r="P852" s="238"/>
      <c r="Q852" s="238"/>
      <c r="R852" s="238"/>
      <c r="S852" s="238"/>
      <c r="T852" s="238"/>
    </row>
    <row r="853" spans="6:20" x14ac:dyDescent="0.25">
      <c r="F853" s="238"/>
      <c r="G853" s="238"/>
      <c r="H853" s="238"/>
      <c r="I853" s="238"/>
      <c r="J853" s="238"/>
      <c r="K853" s="238"/>
      <c r="L853" s="238"/>
      <c r="M853" s="238"/>
      <c r="N853" s="238"/>
      <c r="O853" s="238"/>
      <c r="P853" s="238"/>
      <c r="Q853" s="238"/>
      <c r="R853" s="238"/>
      <c r="S853" s="238"/>
      <c r="T853" s="238"/>
    </row>
    <row r="854" spans="6:20" x14ac:dyDescent="0.25">
      <c r="F854" s="238"/>
      <c r="G854" s="238"/>
      <c r="H854" s="238"/>
      <c r="I854" s="238"/>
      <c r="J854" s="238"/>
      <c r="K854" s="238"/>
      <c r="L854" s="238"/>
      <c r="M854" s="238"/>
      <c r="N854" s="238"/>
      <c r="O854" s="238"/>
      <c r="P854" s="238"/>
      <c r="Q854" s="238"/>
      <c r="R854" s="238"/>
      <c r="S854" s="238"/>
      <c r="T854" s="238"/>
    </row>
    <row r="855" spans="6:20" x14ac:dyDescent="0.25">
      <c r="F855" s="238"/>
      <c r="G855" s="238"/>
      <c r="H855" s="238"/>
      <c r="I855" s="238"/>
      <c r="J855" s="238"/>
      <c r="K855" s="238"/>
      <c r="L855" s="238"/>
      <c r="M855" s="238"/>
      <c r="N855" s="238"/>
      <c r="O855" s="238"/>
      <c r="P855" s="238"/>
      <c r="Q855" s="238"/>
      <c r="R855" s="238"/>
      <c r="S855" s="238"/>
      <c r="T855" s="238"/>
    </row>
    <row r="856" spans="6:20" x14ac:dyDescent="0.25">
      <c r="F856" s="238"/>
      <c r="G856" s="238"/>
      <c r="H856" s="238"/>
      <c r="I856" s="238"/>
      <c r="J856" s="238"/>
      <c r="K856" s="238"/>
      <c r="L856" s="238"/>
      <c r="M856" s="238"/>
      <c r="N856" s="238"/>
      <c r="O856" s="238"/>
      <c r="P856" s="238"/>
      <c r="Q856" s="238"/>
      <c r="R856" s="238"/>
      <c r="S856" s="238"/>
      <c r="T856" s="238"/>
    </row>
    <row r="857" spans="6:20" x14ac:dyDescent="0.25">
      <c r="F857" s="238"/>
      <c r="G857" s="238"/>
      <c r="H857" s="238"/>
      <c r="I857" s="238"/>
      <c r="J857" s="238"/>
      <c r="K857" s="238"/>
      <c r="L857" s="238"/>
      <c r="M857" s="238"/>
      <c r="N857" s="238"/>
      <c r="O857" s="238"/>
      <c r="P857" s="238"/>
      <c r="Q857" s="238"/>
      <c r="R857" s="238"/>
      <c r="S857" s="238"/>
      <c r="T857" s="238"/>
    </row>
    <row r="858" spans="6:20" x14ac:dyDescent="0.25">
      <c r="F858" s="238"/>
      <c r="G858" s="238"/>
      <c r="H858" s="238"/>
      <c r="I858" s="238"/>
      <c r="J858" s="238"/>
      <c r="K858" s="238"/>
      <c r="L858" s="238"/>
      <c r="M858" s="238"/>
      <c r="N858" s="238"/>
      <c r="O858" s="238"/>
      <c r="P858" s="238"/>
      <c r="Q858" s="238"/>
      <c r="R858" s="238"/>
      <c r="S858" s="238"/>
      <c r="T858" s="238"/>
    </row>
    <row r="859" spans="6:20" x14ac:dyDescent="0.25">
      <c r="F859" s="238"/>
      <c r="G859" s="238"/>
      <c r="H859" s="238"/>
      <c r="I859" s="238"/>
      <c r="J859" s="238"/>
      <c r="K859" s="238"/>
      <c r="L859" s="238"/>
      <c r="M859" s="238"/>
      <c r="N859" s="238"/>
      <c r="O859" s="238"/>
      <c r="P859" s="238"/>
      <c r="Q859" s="238"/>
      <c r="R859" s="238"/>
      <c r="S859" s="238"/>
      <c r="T859" s="238"/>
    </row>
    <row r="860" spans="6:20" x14ac:dyDescent="0.25">
      <c r="F860" s="238"/>
      <c r="G860" s="238"/>
      <c r="H860" s="238"/>
      <c r="I860" s="238"/>
      <c r="J860" s="238"/>
      <c r="K860" s="238"/>
      <c r="L860" s="238"/>
      <c r="M860" s="238"/>
      <c r="N860" s="238"/>
      <c r="O860" s="238"/>
      <c r="P860" s="238"/>
      <c r="Q860" s="238"/>
      <c r="R860" s="238"/>
      <c r="S860" s="238"/>
      <c r="T860" s="238"/>
    </row>
    <row r="861" spans="6:20" x14ac:dyDescent="0.25">
      <c r="F861" s="238"/>
      <c r="G861" s="238"/>
      <c r="H861" s="238"/>
      <c r="I861" s="238"/>
      <c r="J861" s="238"/>
      <c r="K861" s="238"/>
      <c r="L861" s="238"/>
      <c r="M861" s="238"/>
      <c r="N861" s="238"/>
      <c r="O861" s="238"/>
      <c r="P861" s="238"/>
      <c r="Q861" s="238"/>
      <c r="R861" s="238"/>
      <c r="S861" s="238"/>
      <c r="T861" s="238"/>
    </row>
    <row r="862" spans="6:20" x14ac:dyDescent="0.25">
      <c r="F862" s="238"/>
      <c r="G862" s="238"/>
      <c r="H862" s="238"/>
      <c r="I862" s="238"/>
      <c r="J862" s="238"/>
      <c r="K862" s="238"/>
      <c r="L862" s="238"/>
      <c r="M862" s="238"/>
      <c r="N862" s="238"/>
      <c r="O862" s="238"/>
      <c r="P862" s="238"/>
      <c r="Q862" s="238"/>
      <c r="R862" s="238"/>
      <c r="S862" s="238"/>
      <c r="T862" s="238"/>
    </row>
    <row r="863" spans="6:20" x14ac:dyDescent="0.25">
      <c r="F863" s="238"/>
      <c r="G863" s="238"/>
      <c r="H863" s="238"/>
      <c r="I863" s="238"/>
      <c r="J863" s="238"/>
      <c r="K863" s="238"/>
      <c r="L863" s="238"/>
      <c r="M863" s="238"/>
      <c r="N863" s="238"/>
      <c r="O863" s="238"/>
      <c r="P863" s="238"/>
      <c r="Q863" s="238"/>
      <c r="R863" s="238"/>
      <c r="S863" s="238"/>
      <c r="T863" s="238"/>
    </row>
    <row r="864" spans="6:20" x14ac:dyDescent="0.25">
      <c r="F864" s="238"/>
      <c r="G864" s="238"/>
      <c r="H864" s="238"/>
      <c r="I864" s="238"/>
      <c r="J864" s="238"/>
      <c r="K864" s="238"/>
      <c r="L864" s="238"/>
      <c r="M864" s="238"/>
      <c r="N864" s="238"/>
      <c r="O864" s="238"/>
      <c r="P864" s="238"/>
      <c r="Q864" s="238"/>
      <c r="R864" s="238"/>
      <c r="S864" s="238"/>
      <c r="T864" s="238"/>
    </row>
    <row r="865" spans="6:20" x14ac:dyDescent="0.25">
      <c r="F865" s="238"/>
      <c r="G865" s="238"/>
      <c r="H865" s="238"/>
      <c r="I865" s="238"/>
      <c r="J865" s="238"/>
      <c r="K865" s="238"/>
      <c r="L865" s="238"/>
      <c r="M865" s="238"/>
      <c r="N865" s="238"/>
      <c r="O865" s="238"/>
      <c r="P865" s="238"/>
      <c r="Q865" s="238"/>
      <c r="R865" s="238"/>
      <c r="S865" s="238"/>
      <c r="T865" s="238"/>
    </row>
    <row r="866" spans="6:20" x14ac:dyDescent="0.25">
      <c r="F866" s="238"/>
      <c r="G866" s="238"/>
      <c r="H866" s="238"/>
      <c r="I866" s="238"/>
      <c r="J866" s="238"/>
      <c r="K866" s="238"/>
      <c r="L866" s="238"/>
      <c r="M866" s="238"/>
      <c r="N866" s="238"/>
      <c r="O866" s="238"/>
      <c r="P866" s="238"/>
      <c r="Q866" s="238"/>
      <c r="R866" s="238"/>
      <c r="S866" s="238"/>
      <c r="T866" s="238"/>
    </row>
    <row r="867" spans="6:20" x14ac:dyDescent="0.25">
      <c r="F867" s="238"/>
      <c r="G867" s="238"/>
      <c r="H867" s="238"/>
      <c r="I867" s="238"/>
      <c r="J867" s="238"/>
      <c r="K867" s="238"/>
      <c r="L867" s="238"/>
      <c r="M867" s="238"/>
      <c r="N867" s="238"/>
      <c r="O867" s="238"/>
      <c r="P867" s="238"/>
      <c r="Q867" s="238"/>
      <c r="R867" s="238"/>
      <c r="S867" s="238"/>
      <c r="T867" s="238"/>
    </row>
    <row r="868" spans="6:20" x14ac:dyDescent="0.25">
      <c r="F868" s="238"/>
      <c r="G868" s="238"/>
      <c r="H868" s="238"/>
      <c r="I868" s="238"/>
      <c r="J868" s="238"/>
      <c r="K868" s="238"/>
      <c r="L868" s="238"/>
      <c r="M868" s="238"/>
      <c r="N868" s="238"/>
      <c r="O868" s="238"/>
      <c r="P868" s="238"/>
      <c r="Q868" s="238"/>
      <c r="R868" s="238"/>
      <c r="S868" s="238"/>
      <c r="T868" s="238"/>
    </row>
    <row r="869" spans="6:20" x14ac:dyDescent="0.25">
      <c r="F869" s="238"/>
      <c r="G869" s="238"/>
      <c r="H869" s="238"/>
      <c r="I869" s="238"/>
      <c r="J869" s="238"/>
      <c r="K869" s="238"/>
      <c r="L869" s="238"/>
      <c r="M869" s="238"/>
      <c r="N869" s="238"/>
      <c r="O869" s="238"/>
      <c r="P869" s="238"/>
      <c r="Q869" s="238"/>
      <c r="R869" s="238"/>
      <c r="S869" s="238"/>
      <c r="T869" s="238"/>
    </row>
    <row r="870" spans="6:20" x14ac:dyDescent="0.25">
      <c r="F870" s="238"/>
      <c r="G870" s="238"/>
      <c r="H870" s="238"/>
      <c r="I870" s="238"/>
      <c r="J870" s="238"/>
      <c r="K870" s="238"/>
      <c r="L870" s="238"/>
      <c r="M870" s="238"/>
      <c r="N870" s="238"/>
      <c r="O870" s="238"/>
      <c r="P870" s="238"/>
      <c r="Q870" s="238"/>
      <c r="R870" s="238"/>
      <c r="S870" s="238"/>
      <c r="T870" s="238"/>
    </row>
    <row r="871" spans="6:20" x14ac:dyDescent="0.25">
      <c r="F871" s="238"/>
      <c r="G871" s="238"/>
      <c r="H871" s="238"/>
      <c r="I871" s="238"/>
      <c r="J871" s="238"/>
      <c r="K871" s="238"/>
      <c r="L871" s="238"/>
      <c r="M871" s="238"/>
      <c r="N871" s="238"/>
      <c r="O871" s="238"/>
      <c r="P871" s="238"/>
      <c r="Q871" s="238"/>
      <c r="R871" s="238"/>
      <c r="S871" s="238"/>
      <c r="T871" s="238"/>
    </row>
    <row r="872" spans="6:20" x14ac:dyDescent="0.25">
      <c r="F872" s="238"/>
      <c r="G872" s="238"/>
      <c r="H872" s="238"/>
      <c r="I872" s="238"/>
      <c r="J872" s="238"/>
      <c r="K872" s="238"/>
      <c r="L872" s="238"/>
      <c r="M872" s="238"/>
      <c r="N872" s="238"/>
      <c r="O872" s="238"/>
      <c r="P872" s="238"/>
      <c r="Q872" s="238"/>
      <c r="R872" s="238"/>
      <c r="S872" s="238"/>
      <c r="T872" s="238"/>
    </row>
    <row r="873" spans="6:20" x14ac:dyDescent="0.25">
      <c r="F873" s="238"/>
      <c r="G873" s="238"/>
      <c r="H873" s="238"/>
      <c r="I873" s="238"/>
      <c r="J873" s="238"/>
      <c r="K873" s="238"/>
      <c r="L873" s="238"/>
      <c r="M873" s="238"/>
      <c r="N873" s="238"/>
      <c r="O873" s="238"/>
      <c r="P873" s="238"/>
      <c r="Q873" s="238"/>
      <c r="R873" s="238"/>
      <c r="S873" s="238"/>
      <c r="T873" s="238"/>
    </row>
    <row r="874" spans="6:20" x14ac:dyDescent="0.25">
      <c r="F874" s="238"/>
      <c r="G874" s="238"/>
      <c r="H874" s="238"/>
      <c r="I874" s="238"/>
      <c r="J874" s="238"/>
      <c r="K874" s="238"/>
      <c r="L874" s="238"/>
      <c r="M874" s="238"/>
      <c r="N874" s="238"/>
      <c r="O874" s="238"/>
      <c r="P874" s="238"/>
      <c r="Q874" s="238"/>
      <c r="R874" s="238"/>
      <c r="S874" s="238"/>
      <c r="T874" s="238"/>
    </row>
    <row r="875" spans="6:20" x14ac:dyDescent="0.25">
      <c r="F875" s="238"/>
      <c r="G875" s="238"/>
      <c r="H875" s="238"/>
      <c r="I875" s="238"/>
      <c r="J875" s="238"/>
      <c r="K875" s="238"/>
      <c r="L875" s="238"/>
      <c r="M875" s="238"/>
      <c r="N875" s="238"/>
      <c r="O875" s="238"/>
      <c r="P875" s="238"/>
      <c r="Q875" s="238"/>
      <c r="R875" s="238"/>
      <c r="S875" s="238"/>
      <c r="T875" s="238"/>
    </row>
    <row r="876" spans="6:20" x14ac:dyDescent="0.25">
      <c r="F876" s="238"/>
      <c r="G876" s="238"/>
      <c r="H876" s="238"/>
      <c r="I876" s="238"/>
      <c r="J876" s="238"/>
      <c r="K876" s="238"/>
      <c r="L876" s="238"/>
      <c r="M876" s="238"/>
      <c r="N876" s="238"/>
      <c r="O876" s="238"/>
      <c r="P876" s="238"/>
      <c r="Q876" s="238"/>
      <c r="R876" s="238"/>
      <c r="S876" s="238"/>
      <c r="T876" s="238"/>
    </row>
    <row r="877" spans="6:20" x14ac:dyDescent="0.25">
      <c r="F877" s="238"/>
      <c r="G877" s="238"/>
      <c r="H877" s="238"/>
      <c r="I877" s="238"/>
      <c r="J877" s="238"/>
      <c r="K877" s="238"/>
      <c r="L877" s="238"/>
      <c r="M877" s="238"/>
      <c r="N877" s="238"/>
      <c r="O877" s="238"/>
      <c r="P877" s="238"/>
      <c r="Q877" s="238"/>
      <c r="R877" s="238"/>
      <c r="S877" s="238"/>
      <c r="T877" s="238"/>
    </row>
    <row r="878" spans="6:20" x14ac:dyDescent="0.25">
      <c r="F878" s="238"/>
      <c r="G878" s="238"/>
      <c r="H878" s="238"/>
      <c r="I878" s="238"/>
      <c r="J878" s="238"/>
      <c r="K878" s="238"/>
      <c r="L878" s="238"/>
      <c r="M878" s="238"/>
      <c r="N878" s="238"/>
      <c r="O878" s="238"/>
      <c r="P878" s="238"/>
      <c r="Q878" s="238"/>
      <c r="R878" s="238"/>
      <c r="S878" s="238"/>
      <c r="T878" s="238"/>
    </row>
    <row r="879" spans="6:20" x14ac:dyDescent="0.25">
      <c r="F879" s="238"/>
      <c r="G879" s="238"/>
      <c r="H879" s="238"/>
      <c r="I879" s="238"/>
      <c r="J879" s="238"/>
      <c r="K879" s="238"/>
      <c r="L879" s="238"/>
      <c r="M879" s="238"/>
      <c r="N879" s="238"/>
      <c r="O879" s="238"/>
      <c r="P879" s="238"/>
      <c r="Q879" s="238"/>
      <c r="R879" s="238"/>
      <c r="S879" s="238"/>
      <c r="T879" s="238"/>
    </row>
    <row r="880" spans="6:20" x14ac:dyDescent="0.25">
      <c r="F880" s="238"/>
      <c r="G880" s="238"/>
      <c r="H880" s="238"/>
      <c r="I880" s="238"/>
      <c r="J880" s="238"/>
      <c r="K880" s="238"/>
      <c r="L880" s="238"/>
      <c r="M880" s="238"/>
      <c r="N880" s="238"/>
      <c r="O880" s="238"/>
      <c r="P880" s="238"/>
      <c r="Q880" s="238"/>
      <c r="R880" s="238"/>
      <c r="S880" s="238"/>
      <c r="T880" s="238"/>
    </row>
    <row r="881" spans="6:20" x14ac:dyDescent="0.25">
      <c r="F881" s="238"/>
      <c r="G881" s="238"/>
      <c r="H881" s="238"/>
      <c r="I881" s="238"/>
      <c r="J881" s="238"/>
      <c r="K881" s="238"/>
      <c r="L881" s="238"/>
      <c r="M881" s="238"/>
      <c r="N881" s="238"/>
      <c r="O881" s="238"/>
      <c r="P881" s="238"/>
      <c r="Q881" s="238"/>
      <c r="R881" s="238"/>
      <c r="S881" s="238"/>
      <c r="T881" s="238"/>
    </row>
    <row r="882" spans="6:20" x14ac:dyDescent="0.25">
      <c r="F882" s="238"/>
      <c r="G882" s="238"/>
      <c r="H882" s="238"/>
      <c r="I882" s="238"/>
      <c r="J882" s="238"/>
      <c r="K882" s="238"/>
      <c r="L882" s="238"/>
      <c r="M882" s="238"/>
      <c r="N882" s="238"/>
      <c r="O882" s="238"/>
      <c r="P882" s="238"/>
      <c r="Q882" s="238"/>
      <c r="R882" s="238"/>
      <c r="S882" s="238"/>
      <c r="T882" s="238"/>
    </row>
    <row r="883" spans="6:20" x14ac:dyDescent="0.25">
      <c r="F883" s="238"/>
      <c r="G883" s="238"/>
      <c r="H883" s="238"/>
      <c r="I883" s="238"/>
      <c r="J883" s="238"/>
      <c r="K883" s="238"/>
      <c r="L883" s="238"/>
      <c r="M883" s="238"/>
      <c r="N883" s="238"/>
      <c r="O883" s="238"/>
      <c r="P883" s="238"/>
      <c r="Q883" s="238"/>
      <c r="R883" s="238"/>
      <c r="S883" s="238"/>
      <c r="T883" s="238"/>
    </row>
    <row r="884" spans="6:20" x14ac:dyDescent="0.25">
      <c r="F884" s="238"/>
      <c r="G884" s="238"/>
      <c r="H884" s="238"/>
      <c r="I884" s="238"/>
      <c r="J884" s="238"/>
      <c r="K884" s="238"/>
      <c r="L884" s="238"/>
      <c r="M884" s="238"/>
      <c r="N884" s="238"/>
      <c r="O884" s="238"/>
      <c r="P884" s="238"/>
      <c r="Q884" s="238"/>
      <c r="R884" s="238"/>
      <c r="S884" s="238"/>
      <c r="T884" s="238"/>
    </row>
    <row r="885" spans="6:20" x14ac:dyDescent="0.25">
      <c r="F885" s="238"/>
      <c r="G885" s="238"/>
      <c r="H885" s="238"/>
      <c r="I885" s="238"/>
      <c r="J885" s="238"/>
      <c r="K885" s="238"/>
      <c r="L885" s="238"/>
      <c r="M885" s="238"/>
      <c r="N885" s="238"/>
      <c r="O885" s="238"/>
      <c r="P885" s="238"/>
      <c r="Q885" s="238"/>
      <c r="R885" s="238"/>
      <c r="S885" s="238"/>
      <c r="T885" s="238"/>
    </row>
    <row r="886" spans="6:20" x14ac:dyDescent="0.25">
      <c r="F886" s="238"/>
      <c r="G886" s="238"/>
      <c r="H886" s="238"/>
      <c r="I886" s="238"/>
      <c r="J886" s="238"/>
      <c r="K886" s="238"/>
      <c r="L886" s="238"/>
      <c r="M886" s="238"/>
      <c r="N886" s="238"/>
      <c r="O886" s="238"/>
      <c r="P886" s="238"/>
      <c r="Q886" s="238"/>
      <c r="R886" s="238"/>
      <c r="S886" s="238"/>
      <c r="T886" s="238"/>
    </row>
    <row r="887" spans="6:20" x14ac:dyDescent="0.25">
      <c r="F887" s="238"/>
      <c r="G887" s="238"/>
      <c r="H887" s="238"/>
      <c r="I887" s="238"/>
      <c r="J887" s="238"/>
      <c r="K887" s="238"/>
      <c r="L887" s="238"/>
      <c r="M887" s="238"/>
      <c r="N887" s="238"/>
      <c r="O887" s="238"/>
      <c r="P887" s="238"/>
      <c r="Q887" s="238"/>
      <c r="R887" s="238"/>
      <c r="S887" s="238"/>
      <c r="T887" s="238"/>
    </row>
    <row r="888" spans="6:20" x14ac:dyDescent="0.25">
      <c r="F888" s="238"/>
      <c r="G888" s="238"/>
      <c r="H888" s="238"/>
      <c r="I888" s="238"/>
      <c r="J888" s="238"/>
      <c r="K888" s="238"/>
      <c r="L888" s="238"/>
      <c r="M888" s="238"/>
      <c r="N888" s="238"/>
      <c r="O888" s="238"/>
      <c r="P888" s="238"/>
      <c r="Q888" s="238"/>
      <c r="R888" s="238"/>
      <c r="S888" s="238"/>
      <c r="T888" s="238"/>
    </row>
    <row r="889" spans="6:20" x14ac:dyDescent="0.25">
      <c r="F889" s="238"/>
      <c r="G889" s="238"/>
      <c r="H889" s="238"/>
      <c r="I889" s="238"/>
      <c r="J889" s="238"/>
      <c r="K889" s="238"/>
      <c r="L889" s="238"/>
      <c r="M889" s="238"/>
      <c r="N889" s="238"/>
      <c r="O889" s="238"/>
      <c r="P889" s="238"/>
      <c r="Q889" s="238"/>
      <c r="R889" s="238"/>
      <c r="S889" s="238"/>
      <c r="T889" s="238"/>
    </row>
    <row r="890" spans="6:20" x14ac:dyDescent="0.25">
      <c r="F890" s="238"/>
      <c r="G890" s="238"/>
      <c r="H890" s="238"/>
      <c r="I890" s="238"/>
      <c r="J890" s="238"/>
      <c r="K890" s="238"/>
      <c r="L890" s="238"/>
      <c r="M890" s="238"/>
      <c r="N890" s="238"/>
      <c r="O890" s="238"/>
      <c r="P890" s="238"/>
      <c r="Q890" s="238"/>
      <c r="R890" s="238"/>
      <c r="S890" s="238"/>
      <c r="T890" s="238"/>
    </row>
    <row r="891" spans="6:20" x14ac:dyDescent="0.25">
      <c r="F891" s="238"/>
      <c r="G891" s="238"/>
      <c r="H891" s="238"/>
      <c r="I891" s="238"/>
      <c r="J891" s="238"/>
      <c r="K891" s="238"/>
      <c r="L891" s="238"/>
      <c r="M891" s="238"/>
      <c r="N891" s="238"/>
      <c r="O891" s="238"/>
      <c r="P891" s="238"/>
      <c r="Q891" s="238"/>
      <c r="R891" s="238"/>
      <c r="S891" s="238"/>
      <c r="T891" s="238"/>
    </row>
    <row r="892" spans="6:20" x14ac:dyDescent="0.25">
      <c r="F892" s="238"/>
      <c r="G892" s="238"/>
      <c r="H892" s="238"/>
      <c r="I892" s="238"/>
      <c r="J892" s="238"/>
      <c r="K892" s="238"/>
      <c r="L892" s="238"/>
      <c r="M892" s="238"/>
      <c r="N892" s="238"/>
      <c r="O892" s="238"/>
      <c r="P892" s="238"/>
      <c r="Q892" s="238"/>
      <c r="R892" s="238"/>
      <c r="S892" s="238"/>
      <c r="T892" s="238"/>
    </row>
    <row r="893" spans="6:20" x14ac:dyDescent="0.25">
      <c r="F893" s="238"/>
      <c r="G893" s="238"/>
      <c r="H893" s="238"/>
      <c r="I893" s="238"/>
      <c r="J893" s="238"/>
      <c r="K893" s="238"/>
      <c r="L893" s="238"/>
      <c r="M893" s="238"/>
      <c r="N893" s="238"/>
      <c r="O893" s="238"/>
      <c r="P893" s="238"/>
      <c r="Q893" s="238"/>
      <c r="R893" s="238"/>
      <c r="S893" s="238"/>
      <c r="T893" s="238"/>
    </row>
    <row r="894" spans="6:20" x14ac:dyDescent="0.25">
      <c r="F894" s="238"/>
      <c r="G894" s="238"/>
      <c r="H894" s="238"/>
      <c r="I894" s="238"/>
      <c r="J894" s="238"/>
      <c r="K894" s="238"/>
      <c r="L894" s="238"/>
      <c r="M894" s="238"/>
      <c r="N894" s="238"/>
      <c r="O894" s="238"/>
      <c r="P894" s="238"/>
      <c r="Q894" s="238"/>
      <c r="R894" s="238"/>
      <c r="S894" s="238"/>
      <c r="T894" s="238"/>
    </row>
    <row r="895" spans="6:20" x14ac:dyDescent="0.25">
      <c r="F895" s="238"/>
      <c r="G895" s="238"/>
      <c r="H895" s="238"/>
      <c r="I895" s="238"/>
      <c r="J895" s="238"/>
      <c r="K895" s="238"/>
      <c r="L895" s="238"/>
      <c r="M895" s="238"/>
      <c r="N895" s="238"/>
      <c r="O895" s="238"/>
      <c r="P895" s="238"/>
      <c r="Q895" s="238"/>
      <c r="R895" s="238"/>
      <c r="S895" s="238"/>
      <c r="T895" s="238"/>
    </row>
    <row r="896" spans="6:20" x14ac:dyDescent="0.25">
      <c r="F896" s="238"/>
      <c r="G896" s="238"/>
      <c r="H896" s="238"/>
      <c r="I896" s="238"/>
      <c r="J896" s="238"/>
      <c r="K896" s="238"/>
      <c r="L896" s="238"/>
      <c r="M896" s="238"/>
      <c r="N896" s="238"/>
      <c r="O896" s="238"/>
      <c r="P896" s="238"/>
      <c r="Q896" s="238"/>
      <c r="R896" s="238"/>
      <c r="S896" s="238"/>
      <c r="T896" s="238"/>
    </row>
    <row r="897" spans="6:20" x14ac:dyDescent="0.25">
      <c r="F897" s="238"/>
      <c r="G897" s="238"/>
      <c r="H897" s="238"/>
      <c r="I897" s="238"/>
      <c r="J897" s="238"/>
      <c r="K897" s="238"/>
      <c r="L897" s="238"/>
      <c r="M897" s="238"/>
      <c r="N897" s="238"/>
      <c r="O897" s="238"/>
      <c r="P897" s="238"/>
      <c r="Q897" s="238"/>
      <c r="R897" s="238"/>
      <c r="S897" s="238"/>
      <c r="T897" s="238"/>
    </row>
    <row r="898" spans="6:20" x14ac:dyDescent="0.25">
      <c r="F898" s="238"/>
      <c r="G898" s="238"/>
      <c r="H898" s="238"/>
      <c r="I898" s="238"/>
      <c r="J898" s="238"/>
      <c r="K898" s="238"/>
      <c r="L898" s="238"/>
      <c r="M898" s="238"/>
      <c r="N898" s="238"/>
      <c r="O898" s="238"/>
      <c r="P898" s="238"/>
      <c r="Q898" s="238"/>
      <c r="R898" s="238"/>
      <c r="S898" s="238"/>
      <c r="T898" s="238"/>
    </row>
    <row r="899" spans="6:20" x14ac:dyDescent="0.25">
      <c r="F899" s="238"/>
      <c r="G899" s="238"/>
      <c r="H899" s="238"/>
      <c r="I899" s="238"/>
      <c r="J899" s="238"/>
      <c r="K899" s="238"/>
      <c r="L899" s="238"/>
      <c r="M899" s="238"/>
      <c r="N899" s="238"/>
      <c r="O899" s="238"/>
      <c r="P899" s="238"/>
      <c r="Q899" s="238"/>
      <c r="R899" s="238"/>
      <c r="S899" s="238"/>
      <c r="T899" s="238"/>
    </row>
    <row r="900" spans="6:20" x14ac:dyDescent="0.25">
      <c r="F900" s="238"/>
      <c r="G900" s="238"/>
      <c r="H900" s="238"/>
      <c r="I900" s="238"/>
      <c r="J900" s="238"/>
      <c r="K900" s="238"/>
      <c r="L900" s="238"/>
      <c r="M900" s="238"/>
      <c r="N900" s="238"/>
      <c r="O900" s="238"/>
      <c r="P900" s="238"/>
      <c r="Q900" s="238"/>
      <c r="R900" s="238"/>
      <c r="S900" s="238"/>
      <c r="T900" s="238"/>
    </row>
    <row r="901" spans="6:20" x14ac:dyDescent="0.25">
      <c r="F901" s="238"/>
      <c r="G901" s="238"/>
      <c r="H901" s="238"/>
      <c r="I901" s="238"/>
      <c r="J901" s="238"/>
      <c r="K901" s="238"/>
      <c r="L901" s="238"/>
      <c r="M901" s="238"/>
      <c r="N901" s="238"/>
      <c r="O901" s="238"/>
      <c r="P901" s="238"/>
      <c r="Q901" s="238"/>
      <c r="R901" s="238"/>
      <c r="S901" s="238"/>
      <c r="T901" s="238"/>
    </row>
    <row r="902" spans="6:20" x14ac:dyDescent="0.25">
      <c r="F902" s="238"/>
      <c r="G902" s="238"/>
      <c r="H902" s="238"/>
      <c r="I902" s="238"/>
      <c r="J902" s="238"/>
      <c r="K902" s="238"/>
      <c r="L902" s="238"/>
      <c r="M902" s="238"/>
      <c r="N902" s="238"/>
      <c r="O902" s="238"/>
      <c r="P902" s="238"/>
      <c r="Q902" s="238"/>
      <c r="R902" s="238"/>
      <c r="S902" s="238"/>
      <c r="T902" s="238"/>
    </row>
    <row r="903" spans="6:20" x14ac:dyDescent="0.25">
      <c r="F903" s="238"/>
      <c r="G903" s="238"/>
      <c r="H903" s="238"/>
      <c r="I903" s="238"/>
      <c r="J903" s="238"/>
      <c r="K903" s="238"/>
      <c r="L903" s="238"/>
      <c r="M903" s="238"/>
      <c r="N903" s="238"/>
      <c r="O903" s="238"/>
      <c r="P903" s="238"/>
      <c r="Q903" s="238"/>
      <c r="R903" s="238"/>
      <c r="S903" s="238"/>
      <c r="T903" s="238"/>
    </row>
    <row r="904" spans="6:20" x14ac:dyDescent="0.25">
      <c r="F904" s="238"/>
      <c r="G904" s="238"/>
      <c r="H904" s="238"/>
      <c r="I904" s="238"/>
      <c r="J904" s="238"/>
      <c r="K904" s="238"/>
      <c r="L904" s="238"/>
      <c r="M904" s="238"/>
      <c r="N904" s="238"/>
      <c r="O904" s="238"/>
      <c r="P904" s="238"/>
      <c r="Q904" s="238"/>
      <c r="R904" s="238"/>
      <c r="S904" s="238"/>
      <c r="T904" s="238"/>
    </row>
    <row r="905" spans="6:20" x14ac:dyDescent="0.25">
      <c r="F905" s="238"/>
      <c r="G905" s="238"/>
      <c r="H905" s="238"/>
      <c r="I905" s="238"/>
      <c r="J905" s="238"/>
      <c r="K905" s="238"/>
      <c r="L905" s="238"/>
      <c r="M905" s="238"/>
      <c r="N905" s="238"/>
      <c r="O905" s="238"/>
      <c r="P905" s="238"/>
      <c r="Q905" s="238"/>
      <c r="R905" s="238"/>
      <c r="S905" s="238"/>
      <c r="T905" s="238"/>
    </row>
    <row r="906" spans="6:20" x14ac:dyDescent="0.25">
      <c r="F906" s="238"/>
      <c r="G906" s="238"/>
      <c r="H906" s="238"/>
      <c r="I906" s="238"/>
      <c r="J906" s="238"/>
      <c r="K906" s="238"/>
      <c r="L906" s="238"/>
      <c r="M906" s="238"/>
      <c r="N906" s="238"/>
      <c r="O906" s="238"/>
      <c r="P906" s="238"/>
      <c r="Q906" s="238"/>
      <c r="R906" s="238"/>
      <c r="S906" s="238"/>
      <c r="T906" s="238"/>
    </row>
    <row r="907" spans="6:20" x14ac:dyDescent="0.25">
      <c r="F907" s="238"/>
      <c r="G907" s="238"/>
      <c r="H907" s="238"/>
      <c r="I907" s="238"/>
      <c r="J907" s="238"/>
      <c r="K907" s="238"/>
      <c r="L907" s="238"/>
      <c r="M907" s="238"/>
      <c r="N907" s="238"/>
      <c r="O907" s="238"/>
      <c r="P907" s="238"/>
      <c r="Q907" s="238"/>
      <c r="R907" s="238"/>
      <c r="S907" s="238"/>
      <c r="T907" s="238"/>
    </row>
    <row r="908" spans="6:20" x14ac:dyDescent="0.25">
      <c r="F908" s="238"/>
      <c r="G908" s="238"/>
      <c r="H908" s="238"/>
      <c r="I908" s="238"/>
      <c r="J908" s="238"/>
      <c r="K908" s="238"/>
      <c r="L908" s="238"/>
      <c r="M908" s="238"/>
      <c r="N908" s="238"/>
      <c r="O908" s="238"/>
      <c r="P908" s="238"/>
      <c r="Q908" s="238"/>
      <c r="R908" s="238"/>
      <c r="S908" s="238"/>
      <c r="T908" s="238"/>
    </row>
    <row r="909" spans="6:20" x14ac:dyDescent="0.25">
      <c r="F909" s="238"/>
      <c r="G909" s="238"/>
      <c r="H909" s="238"/>
      <c r="I909" s="238"/>
      <c r="J909" s="238"/>
      <c r="K909" s="238"/>
      <c r="L909" s="238"/>
      <c r="M909" s="238"/>
      <c r="N909" s="238"/>
      <c r="O909" s="238"/>
      <c r="P909" s="238"/>
      <c r="Q909" s="238"/>
      <c r="R909" s="238"/>
      <c r="S909" s="238"/>
      <c r="T909" s="238"/>
    </row>
    <row r="910" spans="6:20" x14ac:dyDescent="0.25">
      <c r="F910" s="238"/>
      <c r="G910" s="238"/>
      <c r="H910" s="238"/>
      <c r="I910" s="238"/>
      <c r="J910" s="238"/>
      <c r="K910" s="238"/>
      <c r="L910" s="238"/>
      <c r="M910" s="238"/>
      <c r="N910" s="238"/>
      <c r="O910" s="238"/>
      <c r="P910" s="238"/>
      <c r="Q910" s="238"/>
      <c r="R910" s="238"/>
      <c r="S910" s="238"/>
      <c r="T910" s="238"/>
    </row>
    <row r="911" spans="6:20" x14ac:dyDescent="0.25">
      <c r="F911" s="238"/>
      <c r="G911" s="238"/>
      <c r="H911" s="238"/>
      <c r="I911" s="238"/>
      <c r="J911" s="238"/>
      <c r="K911" s="238"/>
      <c r="L911" s="238"/>
      <c r="M911" s="238"/>
      <c r="N911" s="238"/>
      <c r="O911" s="238"/>
      <c r="P911" s="238"/>
      <c r="Q911" s="238"/>
      <c r="R911" s="238"/>
      <c r="S911" s="238"/>
      <c r="T911" s="238"/>
    </row>
    <row r="912" spans="6:20" x14ac:dyDescent="0.25">
      <c r="F912" s="238"/>
      <c r="G912" s="238"/>
      <c r="H912" s="238"/>
      <c r="I912" s="238"/>
      <c r="J912" s="238"/>
      <c r="K912" s="238"/>
      <c r="L912" s="238"/>
      <c r="M912" s="238"/>
      <c r="N912" s="238"/>
      <c r="O912" s="238"/>
      <c r="P912" s="238"/>
      <c r="Q912" s="238"/>
      <c r="R912" s="238"/>
      <c r="S912" s="238"/>
      <c r="T912" s="238"/>
    </row>
    <row r="913" spans="6:20" x14ac:dyDescent="0.25">
      <c r="F913" s="238"/>
      <c r="G913" s="238"/>
      <c r="H913" s="238"/>
      <c r="I913" s="238"/>
      <c r="J913" s="238"/>
      <c r="K913" s="238"/>
      <c r="L913" s="238"/>
      <c r="M913" s="238"/>
      <c r="N913" s="238"/>
      <c r="O913" s="238"/>
      <c r="P913" s="238"/>
      <c r="Q913" s="238"/>
      <c r="R913" s="238"/>
      <c r="S913" s="238"/>
      <c r="T913" s="238"/>
    </row>
    <row r="914" spans="6:20" x14ac:dyDescent="0.25">
      <c r="F914" s="238"/>
      <c r="G914" s="238"/>
      <c r="H914" s="238"/>
      <c r="I914" s="238"/>
      <c r="J914" s="238"/>
      <c r="K914" s="238"/>
      <c r="L914" s="238"/>
      <c r="M914" s="238"/>
      <c r="N914" s="238"/>
      <c r="O914" s="238"/>
      <c r="P914" s="238"/>
      <c r="Q914" s="238"/>
      <c r="R914" s="238"/>
      <c r="S914" s="238"/>
      <c r="T914" s="238"/>
    </row>
    <row r="915" spans="6:20" x14ac:dyDescent="0.25">
      <c r="F915" s="238"/>
      <c r="G915" s="238"/>
      <c r="H915" s="238"/>
      <c r="I915" s="238"/>
      <c r="J915" s="238"/>
      <c r="K915" s="238"/>
      <c r="L915" s="238"/>
      <c r="M915" s="238"/>
      <c r="N915" s="238"/>
      <c r="O915" s="238"/>
      <c r="P915" s="238"/>
      <c r="Q915" s="238"/>
      <c r="R915" s="238"/>
      <c r="S915" s="238"/>
      <c r="T915" s="238"/>
    </row>
    <row r="916" spans="6:20" x14ac:dyDescent="0.25">
      <c r="F916" s="238"/>
      <c r="G916" s="238"/>
      <c r="H916" s="238"/>
      <c r="I916" s="238"/>
      <c r="J916" s="238"/>
      <c r="K916" s="238"/>
      <c r="L916" s="238"/>
      <c r="M916" s="238"/>
      <c r="N916" s="238"/>
      <c r="O916" s="238"/>
      <c r="P916" s="238"/>
      <c r="Q916" s="238"/>
      <c r="R916" s="238"/>
      <c r="S916" s="238"/>
      <c r="T916" s="238"/>
    </row>
    <row r="917" spans="6:20" x14ac:dyDescent="0.25">
      <c r="F917" s="238"/>
      <c r="G917" s="238"/>
      <c r="H917" s="238"/>
      <c r="I917" s="238"/>
      <c r="J917" s="238"/>
      <c r="K917" s="238"/>
      <c r="L917" s="238"/>
      <c r="M917" s="238"/>
      <c r="N917" s="238"/>
      <c r="O917" s="238"/>
      <c r="P917" s="238"/>
      <c r="Q917" s="238"/>
      <c r="R917" s="238"/>
      <c r="S917" s="238"/>
      <c r="T917" s="238"/>
    </row>
    <row r="918" spans="6:20" x14ac:dyDescent="0.25">
      <c r="F918" s="238"/>
      <c r="G918" s="238"/>
      <c r="H918" s="238"/>
      <c r="I918" s="238"/>
      <c r="J918" s="238"/>
      <c r="K918" s="238"/>
      <c r="L918" s="238"/>
      <c r="M918" s="238"/>
      <c r="N918" s="238"/>
      <c r="O918" s="238"/>
      <c r="P918" s="238"/>
      <c r="Q918" s="238"/>
      <c r="R918" s="238"/>
      <c r="S918" s="238"/>
      <c r="T918" s="238"/>
    </row>
    <row r="919" spans="6:20" x14ac:dyDescent="0.25">
      <c r="F919" s="238"/>
      <c r="G919" s="238"/>
      <c r="H919" s="238"/>
      <c r="I919" s="238"/>
      <c r="J919" s="238"/>
      <c r="K919" s="238"/>
      <c r="L919" s="238"/>
      <c r="M919" s="238"/>
      <c r="N919" s="238"/>
      <c r="O919" s="238"/>
      <c r="P919" s="238"/>
      <c r="Q919" s="238"/>
      <c r="R919" s="238"/>
      <c r="S919" s="238"/>
      <c r="T919" s="238"/>
    </row>
    <row r="920" spans="6:20" x14ac:dyDescent="0.25">
      <c r="F920" s="238"/>
      <c r="G920" s="238"/>
      <c r="H920" s="238"/>
      <c r="I920" s="238"/>
      <c r="J920" s="238"/>
      <c r="K920" s="238"/>
      <c r="L920" s="238"/>
      <c r="M920" s="238"/>
      <c r="N920" s="238"/>
      <c r="O920" s="238"/>
      <c r="P920" s="238"/>
      <c r="Q920" s="238"/>
      <c r="R920" s="238"/>
      <c r="S920" s="238"/>
      <c r="T920" s="238"/>
    </row>
    <row r="921" spans="6:20" x14ac:dyDescent="0.25">
      <c r="F921" s="238"/>
      <c r="G921" s="238"/>
      <c r="H921" s="238"/>
      <c r="I921" s="238"/>
      <c r="J921" s="238"/>
      <c r="K921" s="238"/>
      <c r="L921" s="238"/>
      <c r="M921" s="238"/>
      <c r="N921" s="238"/>
      <c r="O921" s="238"/>
      <c r="P921" s="238"/>
      <c r="Q921" s="238"/>
      <c r="R921" s="238"/>
      <c r="S921" s="238"/>
      <c r="T921" s="238"/>
    </row>
    <row r="922" spans="6:20" x14ac:dyDescent="0.25">
      <c r="F922" s="238"/>
      <c r="G922" s="238"/>
      <c r="H922" s="238"/>
      <c r="I922" s="238"/>
      <c r="J922" s="238"/>
      <c r="K922" s="238"/>
      <c r="L922" s="238"/>
      <c r="M922" s="238"/>
      <c r="N922" s="238"/>
      <c r="O922" s="238"/>
      <c r="P922" s="238"/>
      <c r="Q922" s="238"/>
      <c r="R922" s="238"/>
      <c r="S922" s="238"/>
      <c r="T922" s="238"/>
    </row>
    <row r="923" spans="6:20" x14ac:dyDescent="0.25">
      <c r="F923" s="238"/>
      <c r="G923" s="238"/>
      <c r="H923" s="238"/>
      <c r="I923" s="238"/>
      <c r="J923" s="238"/>
      <c r="K923" s="238"/>
      <c r="L923" s="238"/>
      <c r="M923" s="238"/>
      <c r="N923" s="238"/>
      <c r="O923" s="238"/>
      <c r="P923" s="238"/>
      <c r="Q923" s="238"/>
      <c r="R923" s="238"/>
      <c r="S923" s="238"/>
      <c r="T923" s="238"/>
    </row>
    <row r="924" spans="6:20" x14ac:dyDescent="0.25">
      <c r="F924" s="238"/>
      <c r="G924" s="238"/>
      <c r="H924" s="238"/>
      <c r="I924" s="238"/>
      <c r="J924" s="238"/>
      <c r="K924" s="238"/>
      <c r="L924" s="238"/>
      <c r="M924" s="238"/>
      <c r="N924" s="238"/>
      <c r="O924" s="238"/>
      <c r="P924" s="238"/>
      <c r="Q924" s="238"/>
      <c r="R924" s="238"/>
      <c r="S924" s="238"/>
      <c r="T924" s="238"/>
    </row>
    <row r="925" spans="6:20" x14ac:dyDescent="0.25">
      <c r="F925" s="238"/>
      <c r="G925" s="238"/>
      <c r="H925" s="238"/>
      <c r="I925" s="238"/>
      <c r="J925" s="238"/>
      <c r="K925" s="238"/>
      <c r="L925" s="238"/>
      <c r="M925" s="238"/>
      <c r="N925" s="238"/>
      <c r="O925" s="238"/>
      <c r="P925" s="238"/>
      <c r="Q925" s="238"/>
      <c r="R925" s="238"/>
      <c r="S925" s="238"/>
      <c r="T925" s="238"/>
    </row>
    <row r="926" spans="6:20" x14ac:dyDescent="0.25">
      <c r="F926" s="238"/>
      <c r="G926" s="238"/>
      <c r="H926" s="238"/>
      <c r="I926" s="238"/>
      <c r="J926" s="238"/>
      <c r="K926" s="238"/>
      <c r="L926" s="238"/>
      <c r="M926" s="238"/>
      <c r="N926" s="238"/>
      <c r="O926" s="238"/>
      <c r="P926" s="238"/>
      <c r="Q926" s="238"/>
      <c r="R926" s="238"/>
      <c r="S926" s="238"/>
      <c r="T926" s="238"/>
    </row>
    <row r="927" spans="6:20" x14ac:dyDescent="0.25">
      <c r="F927" s="238"/>
      <c r="G927" s="238"/>
      <c r="H927" s="238"/>
      <c r="I927" s="238"/>
      <c r="J927" s="238"/>
      <c r="K927" s="238"/>
      <c r="L927" s="238"/>
      <c r="M927" s="238"/>
      <c r="N927" s="238"/>
      <c r="O927" s="238"/>
      <c r="P927" s="238"/>
      <c r="Q927" s="238"/>
      <c r="R927" s="238"/>
      <c r="S927" s="238"/>
      <c r="T927" s="238"/>
    </row>
    <row r="928" spans="6:20" x14ac:dyDescent="0.25">
      <c r="F928" s="238"/>
      <c r="G928" s="238"/>
      <c r="H928" s="238"/>
      <c r="I928" s="238"/>
      <c r="J928" s="238"/>
      <c r="K928" s="238"/>
      <c r="L928" s="238"/>
      <c r="M928" s="238"/>
      <c r="N928" s="238"/>
      <c r="O928" s="238"/>
      <c r="P928" s="238"/>
      <c r="Q928" s="238"/>
      <c r="R928" s="238"/>
      <c r="S928" s="238"/>
      <c r="T928" s="238"/>
    </row>
    <row r="929" spans="6:20" x14ac:dyDescent="0.25">
      <c r="F929" s="238"/>
      <c r="G929" s="238"/>
      <c r="H929" s="238"/>
      <c r="I929" s="238"/>
      <c r="J929" s="238"/>
      <c r="K929" s="238"/>
      <c r="L929" s="238"/>
      <c r="M929" s="238"/>
      <c r="N929" s="238"/>
      <c r="O929" s="238"/>
      <c r="P929" s="238"/>
      <c r="Q929" s="238"/>
      <c r="R929" s="238"/>
      <c r="S929" s="238"/>
      <c r="T929" s="238"/>
    </row>
    <row r="930" spans="6:20" x14ac:dyDescent="0.25">
      <c r="F930" s="238"/>
      <c r="G930" s="238"/>
      <c r="H930" s="238"/>
      <c r="I930" s="238"/>
      <c r="J930" s="238"/>
      <c r="K930" s="238"/>
      <c r="L930" s="238"/>
      <c r="M930" s="238"/>
      <c r="N930" s="238"/>
      <c r="O930" s="238"/>
      <c r="P930" s="238"/>
      <c r="Q930" s="238"/>
      <c r="R930" s="238"/>
      <c r="S930" s="238"/>
      <c r="T930" s="238"/>
    </row>
    <row r="931" spans="6:20" x14ac:dyDescent="0.25">
      <c r="F931" s="238"/>
      <c r="G931" s="238"/>
      <c r="H931" s="238"/>
      <c r="I931" s="238"/>
      <c r="J931" s="238"/>
      <c r="K931" s="238"/>
      <c r="L931" s="238"/>
      <c r="M931" s="238"/>
      <c r="N931" s="238"/>
      <c r="O931" s="238"/>
      <c r="P931" s="238"/>
      <c r="Q931" s="238"/>
      <c r="R931" s="238"/>
      <c r="S931" s="238"/>
      <c r="T931" s="238"/>
    </row>
    <row r="932" spans="6:20" x14ac:dyDescent="0.25">
      <c r="F932" s="238"/>
      <c r="G932" s="238"/>
      <c r="H932" s="238"/>
      <c r="I932" s="238"/>
      <c r="J932" s="238"/>
      <c r="K932" s="238"/>
      <c r="L932" s="238"/>
      <c r="M932" s="238"/>
      <c r="N932" s="238"/>
      <c r="O932" s="238"/>
      <c r="P932" s="238"/>
      <c r="Q932" s="238"/>
      <c r="R932" s="238"/>
      <c r="S932" s="238"/>
      <c r="T932" s="238"/>
    </row>
    <row r="933" spans="6:20" x14ac:dyDescent="0.25">
      <c r="F933" s="238"/>
      <c r="G933" s="238"/>
      <c r="H933" s="238"/>
      <c r="I933" s="238"/>
      <c r="J933" s="238"/>
      <c r="K933" s="238"/>
      <c r="L933" s="238"/>
      <c r="M933" s="238"/>
      <c r="N933" s="238"/>
      <c r="O933" s="238"/>
      <c r="P933" s="238"/>
      <c r="Q933" s="238"/>
      <c r="R933" s="238"/>
      <c r="S933" s="238"/>
      <c r="T933" s="238"/>
    </row>
    <row r="934" spans="6:20" x14ac:dyDescent="0.25">
      <c r="F934" s="238"/>
      <c r="G934" s="238"/>
      <c r="H934" s="238"/>
      <c r="I934" s="238"/>
      <c r="J934" s="238"/>
      <c r="K934" s="238"/>
      <c r="L934" s="238"/>
      <c r="M934" s="238"/>
      <c r="N934" s="238"/>
      <c r="O934" s="238"/>
      <c r="P934" s="238"/>
      <c r="Q934" s="238"/>
      <c r="R934" s="238"/>
      <c r="S934" s="238"/>
      <c r="T934" s="238"/>
    </row>
    <row r="935" spans="6:20" x14ac:dyDescent="0.25">
      <c r="F935" s="238"/>
      <c r="G935" s="238"/>
      <c r="H935" s="238"/>
      <c r="I935" s="238"/>
      <c r="J935" s="238"/>
      <c r="K935" s="238"/>
      <c r="L935" s="238"/>
      <c r="M935" s="238"/>
      <c r="N935" s="238"/>
      <c r="O935" s="238"/>
      <c r="P935" s="238"/>
      <c r="Q935" s="238"/>
      <c r="R935" s="238"/>
      <c r="S935" s="238"/>
      <c r="T935" s="238"/>
    </row>
    <row r="936" spans="6:20" x14ac:dyDescent="0.25">
      <c r="F936" s="238"/>
      <c r="G936" s="238"/>
      <c r="H936" s="238"/>
      <c r="I936" s="238"/>
      <c r="J936" s="238"/>
      <c r="K936" s="238"/>
      <c r="L936" s="238"/>
      <c r="M936" s="238"/>
      <c r="N936" s="238"/>
      <c r="O936" s="238"/>
      <c r="P936" s="238"/>
      <c r="Q936" s="238"/>
      <c r="R936" s="238"/>
      <c r="S936" s="238"/>
      <c r="T936" s="238"/>
    </row>
    <row r="937" spans="6:20" x14ac:dyDescent="0.25">
      <c r="F937" s="238"/>
      <c r="G937" s="238"/>
      <c r="H937" s="238"/>
      <c r="I937" s="238"/>
      <c r="J937" s="238"/>
      <c r="K937" s="238"/>
      <c r="L937" s="238"/>
      <c r="M937" s="238"/>
      <c r="N937" s="238"/>
      <c r="O937" s="238"/>
      <c r="P937" s="238"/>
      <c r="Q937" s="238"/>
      <c r="R937" s="238"/>
      <c r="S937" s="238"/>
      <c r="T937" s="238"/>
    </row>
    <row r="938" spans="6:20" x14ac:dyDescent="0.25">
      <c r="F938" s="238"/>
      <c r="G938" s="238"/>
      <c r="H938" s="238"/>
      <c r="I938" s="238"/>
      <c r="J938" s="238"/>
      <c r="K938" s="238"/>
      <c r="L938" s="238"/>
      <c r="M938" s="238"/>
      <c r="N938" s="238"/>
      <c r="O938" s="238"/>
      <c r="P938" s="238"/>
      <c r="Q938" s="238"/>
      <c r="R938" s="238"/>
      <c r="S938" s="238"/>
      <c r="T938" s="238"/>
    </row>
    <row r="939" spans="6:20" x14ac:dyDescent="0.25">
      <c r="F939" s="238"/>
      <c r="G939" s="238"/>
      <c r="H939" s="238"/>
      <c r="I939" s="238"/>
      <c r="J939" s="238"/>
      <c r="K939" s="238"/>
      <c r="L939" s="238"/>
      <c r="M939" s="238"/>
      <c r="N939" s="238"/>
      <c r="O939" s="238"/>
      <c r="P939" s="238"/>
      <c r="Q939" s="238"/>
      <c r="R939" s="238"/>
      <c r="S939" s="238"/>
      <c r="T939" s="238"/>
    </row>
    <row r="940" spans="6:20" x14ac:dyDescent="0.25">
      <c r="F940" s="238"/>
      <c r="G940" s="238"/>
      <c r="H940" s="238"/>
      <c r="I940" s="238"/>
      <c r="J940" s="238"/>
      <c r="K940" s="238"/>
      <c r="L940" s="238"/>
      <c r="M940" s="238"/>
      <c r="N940" s="238"/>
      <c r="O940" s="238"/>
      <c r="P940" s="238"/>
      <c r="Q940" s="238"/>
      <c r="R940" s="238"/>
      <c r="S940" s="238"/>
      <c r="T940" s="238"/>
    </row>
    <row r="941" spans="6:20" x14ac:dyDescent="0.25">
      <c r="F941" s="238"/>
      <c r="G941" s="238"/>
      <c r="H941" s="238"/>
      <c r="I941" s="238"/>
      <c r="J941" s="238"/>
      <c r="K941" s="238"/>
      <c r="L941" s="238"/>
      <c r="M941" s="238"/>
      <c r="N941" s="238"/>
      <c r="O941" s="238"/>
      <c r="P941" s="238"/>
      <c r="Q941" s="238"/>
      <c r="R941" s="238"/>
      <c r="S941" s="238"/>
      <c r="T941" s="238"/>
    </row>
    <row r="942" spans="6:20" x14ac:dyDescent="0.25">
      <c r="F942" s="238"/>
      <c r="G942" s="238"/>
      <c r="H942" s="238"/>
      <c r="I942" s="238"/>
      <c r="J942" s="238"/>
      <c r="K942" s="238"/>
      <c r="L942" s="238"/>
      <c r="M942" s="238"/>
      <c r="N942" s="238"/>
      <c r="O942" s="238"/>
      <c r="P942" s="238"/>
      <c r="Q942" s="238"/>
      <c r="R942" s="238"/>
      <c r="S942" s="238"/>
      <c r="T942" s="238"/>
    </row>
    <row r="943" spans="6:20" x14ac:dyDescent="0.25">
      <c r="F943" s="238"/>
      <c r="G943" s="238"/>
      <c r="H943" s="238"/>
      <c r="I943" s="238"/>
      <c r="J943" s="238"/>
      <c r="K943" s="238"/>
      <c r="L943" s="238"/>
      <c r="M943" s="238"/>
      <c r="N943" s="238"/>
      <c r="O943" s="238"/>
      <c r="P943" s="238"/>
      <c r="Q943" s="238"/>
      <c r="R943" s="238"/>
      <c r="S943" s="238"/>
      <c r="T943" s="238"/>
    </row>
    <row r="944" spans="6:20" x14ac:dyDescent="0.25">
      <c r="F944" s="238"/>
      <c r="G944" s="238"/>
      <c r="H944" s="238"/>
      <c r="I944" s="238"/>
      <c r="J944" s="238"/>
      <c r="K944" s="238"/>
      <c r="L944" s="238"/>
      <c r="M944" s="238"/>
      <c r="N944" s="238"/>
      <c r="O944" s="238"/>
      <c r="P944" s="238"/>
      <c r="Q944" s="238"/>
      <c r="R944" s="238"/>
      <c r="S944" s="238"/>
      <c r="T944" s="238"/>
    </row>
    <row r="945" spans="6:20" x14ac:dyDescent="0.25">
      <c r="F945" s="238"/>
      <c r="G945" s="238"/>
      <c r="H945" s="238"/>
      <c r="I945" s="238"/>
      <c r="J945" s="238"/>
      <c r="K945" s="238"/>
      <c r="L945" s="238"/>
      <c r="M945" s="238"/>
      <c r="N945" s="238"/>
      <c r="O945" s="238"/>
      <c r="P945" s="238"/>
      <c r="Q945" s="238"/>
      <c r="R945" s="238"/>
      <c r="S945" s="238"/>
      <c r="T945" s="238"/>
    </row>
    <row r="946" spans="6:20" x14ac:dyDescent="0.25">
      <c r="F946" s="238"/>
      <c r="G946" s="238"/>
      <c r="H946" s="238"/>
      <c r="I946" s="238"/>
      <c r="J946" s="238"/>
      <c r="K946" s="238"/>
      <c r="L946" s="238"/>
      <c r="M946" s="238"/>
      <c r="N946" s="238"/>
      <c r="O946" s="238"/>
      <c r="P946" s="238"/>
      <c r="Q946" s="238"/>
      <c r="R946" s="238"/>
      <c r="S946" s="238"/>
      <c r="T946" s="238"/>
    </row>
    <row r="947" spans="6:20" x14ac:dyDescent="0.25">
      <c r="F947" s="238"/>
      <c r="G947" s="238"/>
      <c r="H947" s="238"/>
      <c r="I947" s="238"/>
      <c r="J947" s="238"/>
      <c r="K947" s="238"/>
      <c r="L947" s="238"/>
      <c r="M947" s="238"/>
      <c r="N947" s="238"/>
      <c r="O947" s="238"/>
      <c r="P947" s="238"/>
      <c r="Q947" s="238"/>
      <c r="R947" s="238"/>
      <c r="S947" s="238"/>
      <c r="T947" s="238"/>
    </row>
    <row r="948" spans="6:20" x14ac:dyDescent="0.25">
      <c r="F948" s="238"/>
      <c r="G948" s="238"/>
      <c r="H948" s="238"/>
      <c r="I948" s="238"/>
      <c r="J948" s="238"/>
      <c r="K948" s="238"/>
      <c r="L948" s="238"/>
      <c r="M948" s="238"/>
      <c r="N948" s="238"/>
      <c r="O948" s="238"/>
      <c r="P948" s="238"/>
      <c r="Q948" s="238"/>
      <c r="R948" s="238"/>
      <c r="S948" s="238"/>
      <c r="T948" s="238"/>
    </row>
    <row r="949" spans="6:20" x14ac:dyDescent="0.25">
      <c r="F949" s="238"/>
      <c r="G949" s="238"/>
      <c r="H949" s="238"/>
      <c r="I949" s="238"/>
      <c r="J949" s="238"/>
      <c r="K949" s="238"/>
      <c r="L949" s="238"/>
      <c r="M949" s="238"/>
      <c r="N949" s="238"/>
      <c r="O949" s="238"/>
      <c r="P949" s="238"/>
      <c r="Q949" s="238"/>
      <c r="R949" s="238"/>
      <c r="S949" s="238"/>
      <c r="T949" s="238"/>
    </row>
    <row r="950" spans="6:20" x14ac:dyDescent="0.25">
      <c r="F950" s="238"/>
      <c r="G950" s="238"/>
      <c r="H950" s="238"/>
      <c r="I950" s="238"/>
      <c r="J950" s="238"/>
      <c r="K950" s="238"/>
      <c r="L950" s="238"/>
      <c r="M950" s="238"/>
      <c r="N950" s="238"/>
      <c r="O950" s="238"/>
      <c r="P950" s="238"/>
      <c r="Q950" s="238"/>
      <c r="R950" s="238"/>
      <c r="S950" s="238"/>
      <c r="T950" s="238"/>
    </row>
    <row r="951" spans="6:20" x14ac:dyDescent="0.25">
      <c r="F951" s="238"/>
      <c r="G951" s="238"/>
      <c r="H951" s="238"/>
      <c r="I951" s="238"/>
      <c r="J951" s="238"/>
      <c r="K951" s="238"/>
      <c r="L951" s="238"/>
      <c r="M951" s="238"/>
      <c r="N951" s="238"/>
      <c r="O951" s="238"/>
      <c r="P951" s="238"/>
      <c r="Q951" s="238"/>
      <c r="R951" s="238"/>
      <c r="S951" s="238"/>
      <c r="T951" s="238"/>
    </row>
    <row r="952" spans="6:20" x14ac:dyDescent="0.25">
      <c r="F952" s="238"/>
      <c r="G952" s="238"/>
      <c r="H952" s="238"/>
      <c r="I952" s="238"/>
      <c r="J952" s="238"/>
      <c r="K952" s="238"/>
      <c r="L952" s="238"/>
      <c r="M952" s="238"/>
      <c r="N952" s="238"/>
      <c r="O952" s="238"/>
      <c r="P952" s="238"/>
      <c r="Q952" s="238"/>
      <c r="R952" s="238"/>
      <c r="S952" s="238"/>
      <c r="T952" s="238"/>
    </row>
    <row r="953" spans="6:20" x14ac:dyDescent="0.25">
      <c r="F953" s="238"/>
      <c r="G953" s="238"/>
      <c r="H953" s="238"/>
      <c r="I953" s="238"/>
      <c r="J953" s="238"/>
      <c r="K953" s="238"/>
      <c r="L953" s="238"/>
      <c r="M953" s="238"/>
      <c r="N953" s="238"/>
      <c r="O953" s="238"/>
      <c r="P953" s="238"/>
      <c r="Q953" s="238"/>
      <c r="R953" s="238"/>
      <c r="S953" s="238"/>
      <c r="T953" s="238"/>
    </row>
    <row r="954" spans="6:20" x14ac:dyDescent="0.25">
      <c r="F954" s="238"/>
      <c r="G954" s="238"/>
      <c r="H954" s="238"/>
      <c r="I954" s="238"/>
      <c r="J954" s="238"/>
      <c r="K954" s="238"/>
      <c r="L954" s="238"/>
      <c r="M954" s="238"/>
      <c r="N954" s="238"/>
      <c r="O954" s="238"/>
      <c r="P954" s="238"/>
      <c r="Q954" s="238"/>
      <c r="R954" s="238"/>
      <c r="S954" s="238"/>
      <c r="T954" s="238"/>
    </row>
    <row r="955" spans="6:20" x14ac:dyDescent="0.25">
      <c r="F955" s="238"/>
      <c r="G955" s="238"/>
      <c r="H955" s="238"/>
      <c r="I955" s="238"/>
      <c r="J955" s="238"/>
      <c r="K955" s="238"/>
      <c r="L955" s="238"/>
      <c r="M955" s="238"/>
      <c r="N955" s="238"/>
      <c r="O955" s="238"/>
      <c r="P955" s="238"/>
      <c r="Q955" s="238"/>
      <c r="R955" s="238"/>
      <c r="S955" s="238"/>
      <c r="T955" s="238"/>
    </row>
    <row r="956" spans="6:20" x14ac:dyDescent="0.25">
      <c r="F956" s="238"/>
      <c r="G956" s="238"/>
      <c r="H956" s="238"/>
      <c r="I956" s="238"/>
      <c r="J956" s="238"/>
      <c r="K956" s="238"/>
      <c r="L956" s="238"/>
      <c r="M956" s="238"/>
      <c r="N956" s="238"/>
      <c r="O956" s="238"/>
      <c r="P956" s="238"/>
      <c r="Q956" s="238"/>
      <c r="R956" s="238"/>
      <c r="S956" s="238"/>
      <c r="T956" s="238"/>
    </row>
    <row r="957" spans="6:20" x14ac:dyDescent="0.25">
      <c r="F957" s="238"/>
      <c r="G957" s="238"/>
      <c r="H957" s="238"/>
      <c r="I957" s="238"/>
      <c r="J957" s="238"/>
      <c r="K957" s="238"/>
      <c r="L957" s="238"/>
      <c r="M957" s="238"/>
      <c r="N957" s="238"/>
      <c r="O957" s="238"/>
      <c r="P957" s="238"/>
      <c r="Q957" s="238"/>
      <c r="R957" s="238"/>
      <c r="S957" s="238"/>
      <c r="T957" s="238"/>
    </row>
    <row r="958" spans="6:20" x14ac:dyDescent="0.25">
      <c r="F958" s="238"/>
      <c r="G958" s="238"/>
      <c r="H958" s="238"/>
      <c r="I958" s="238"/>
      <c r="J958" s="238"/>
      <c r="K958" s="238"/>
      <c r="L958" s="238"/>
      <c r="M958" s="238"/>
      <c r="N958" s="238"/>
      <c r="O958" s="238"/>
      <c r="P958" s="238"/>
      <c r="Q958" s="238"/>
      <c r="R958" s="238"/>
      <c r="S958" s="238"/>
      <c r="T958" s="238"/>
    </row>
    <row r="959" spans="6:20" x14ac:dyDescent="0.25">
      <c r="F959" s="238"/>
      <c r="G959" s="238"/>
      <c r="H959" s="238"/>
      <c r="I959" s="238"/>
      <c r="J959" s="238"/>
      <c r="K959" s="238"/>
      <c r="L959" s="238"/>
      <c r="M959" s="238"/>
      <c r="N959" s="238"/>
      <c r="O959" s="238"/>
      <c r="P959" s="238"/>
      <c r="Q959" s="238"/>
      <c r="R959" s="238"/>
      <c r="S959" s="238"/>
      <c r="T959" s="238"/>
    </row>
    <row r="960" spans="6:20" x14ac:dyDescent="0.25">
      <c r="F960" s="238"/>
      <c r="G960" s="238"/>
      <c r="H960" s="238"/>
      <c r="I960" s="238"/>
      <c r="J960" s="238"/>
      <c r="K960" s="238"/>
      <c r="L960" s="238"/>
      <c r="M960" s="238"/>
      <c r="N960" s="238"/>
      <c r="O960" s="238"/>
      <c r="P960" s="238"/>
      <c r="Q960" s="238"/>
      <c r="R960" s="238"/>
      <c r="S960" s="238"/>
      <c r="T960" s="238"/>
    </row>
    <row r="961" spans="6:20" x14ac:dyDescent="0.25">
      <c r="F961" s="238"/>
      <c r="G961" s="238"/>
      <c r="H961" s="238"/>
      <c r="I961" s="238"/>
      <c r="J961" s="238"/>
      <c r="K961" s="238"/>
      <c r="L961" s="238"/>
      <c r="M961" s="238"/>
      <c r="N961" s="238"/>
      <c r="O961" s="238"/>
      <c r="P961" s="238"/>
      <c r="Q961" s="238"/>
      <c r="R961" s="238"/>
      <c r="S961" s="238"/>
      <c r="T961" s="238"/>
    </row>
    <row r="962" spans="6:20" x14ac:dyDescent="0.25">
      <c r="F962" s="238"/>
      <c r="G962" s="238"/>
      <c r="H962" s="238"/>
      <c r="I962" s="238"/>
      <c r="J962" s="238"/>
      <c r="K962" s="238"/>
      <c r="L962" s="238"/>
      <c r="M962" s="238"/>
      <c r="N962" s="238"/>
      <c r="O962" s="238"/>
      <c r="P962" s="238"/>
      <c r="Q962" s="238"/>
      <c r="R962" s="238"/>
      <c r="S962" s="238"/>
      <c r="T962" s="238"/>
    </row>
    <row r="963" spans="6:20" x14ac:dyDescent="0.25">
      <c r="F963" s="238"/>
      <c r="G963" s="238"/>
      <c r="H963" s="238"/>
      <c r="I963" s="238"/>
      <c r="J963" s="238"/>
      <c r="K963" s="238"/>
      <c r="L963" s="238"/>
      <c r="M963" s="238"/>
      <c r="N963" s="238"/>
      <c r="O963" s="238"/>
      <c r="P963" s="238"/>
      <c r="Q963" s="238"/>
      <c r="R963" s="238"/>
      <c r="S963" s="238"/>
      <c r="T963" s="238"/>
    </row>
    <row r="964" spans="6:20" x14ac:dyDescent="0.25">
      <c r="F964" s="238"/>
      <c r="G964" s="238"/>
      <c r="H964" s="238"/>
      <c r="I964" s="238"/>
      <c r="J964" s="238"/>
      <c r="K964" s="238"/>
      <c r="L964" s="238"/>
      <c r="M964" s="238"/>
      <c r="N964" s="238"/>
      <c r="O964" s="238"/>
      <c r="P964" s="238"/>
      <c r="Q964" s="238"/>
      <c r="R964" s="238"/>
      <c r="S964" s="238"/>
      <c r="T964" s="238"/>
    </row>
    <row r="965" spans="6:20" x14ac:dyDescent="0.25">
      <c r="F965" s="238"/>
      <c r="G965" s="238"/>
      <c r="H965" s="238"/>
      <c r="I965" s="238"/>
      <c r="J965" s="238"/>
      <c r="K965" s="238"/>
      <c r="L965" s="238"/>
      <c r="M965" s="238"/>
      <c r="N965" s="238"/>
      <c r="O965" s="238"/>
      <c r="P965" s="238"/>
      <c r="Q965" s="238"/>
      <c r="R965" s="238"/>
      <c r="S965" s="238"/>
      <c r="T965" s="238"/>
    </row>
    <row r="966" spans="6:20" x14ac:dyDescent="0.25">
      <c r="F966" s="238"/>
      <c r="G966" s="238"/>
      <c r="H966" s="238"/>
      <c r="I966" s="238"/>
      <c r="J966" s="238"/>
      <c r="K966" s="238"/>
      <c r="L966" s="238"/>
      <c r="M966" s="238"/>
      <c r="N966" s="238"/>
      <c r="O966" s="238"/>
      <c r="P966" s="238"/>
      <c r="Q966" s="238"/>
      <c r="R966" s="238"/>
      <c r="S966" s="238"/>
      <c r="T966" s="238"/>
    </row>
    <row r="967" spans="6:20" x14ac:dyDescent="0.25">
      <c r="F967" s="238"/>
      <c r="G967" s="238"/>
      <c r="H967" s="238"/>
      <c r="I967" s="238"/>
      <c r="J967" s="238"/>
      <c r="K967" s="238"/>
      <c r="L967" s="238"/>
      <c r="M967" s="238"/>
      <c r="N967" s="238"/>
      <c r="O967" s="238"/>
      <c r="P967" s="238"/>
      <c r="Q967" s="238"/>
      <c r="R967" s="238"/>
      <c r="S967" s="238"/>
      <c r="T967" s="238"/>
    </row>
    <row r="968" spans="6:20" x14ac:dyDescent="0.25">
      <c r="F968" s="238"/>
      <c r="G968" s="238"/>
      <c r="H968" s="238"/>
      <c r="I968" s="238"/>
      <c r="J968" s="238"/>
      <c r="K968" s="238"/>
      <c r="L968" s="238"/>
      <c r="M968" s="238"/>
      <c r="N968" s="238"/>
      <c r="O968" s="238"/>
      <c r="P968" s="238"/>
      <c r="Q968" s="238"/>
      <c r="R968" s="238"/>
      <c r="S968" s="238"/>
      <c r="T968" s="238"/>
    </row>
    <row r="969" spans="6:20" x14ac:dyDescent="0.25">
      <c r="F969" s="238"/>
      <c r="G969" s="238"/>
      <c r="H969" s="238"/>
      <c r="I969" s="238"/>
      <c r="J969" s="238"/>
      <c r="K969" s="238"/>
      <c r="L969" s="238"/>
      <c r="M969" s="238"/>
      <c r="N969" s="238"/>
      <c r="O969" s="238"/>
      <c r="P969" s="238"/>
      <c r="Q969" s="238"/>
      <c r="R969" s="238"/>
      <c r="S969" s="238"/>
      <c r="T969" s="238"/>
    </row>
    <row r="970" spans="6:20" x14ac:dyDescent="0.25">
      <c r="F970" s="238"/>
      <c r="G970" s="238"/>
      <c r="H970" s="238"/>
      <c r="I970" s="238"/>
      <c r="J970" s="238"/>
      <c r="K970" s="238"/>
      <c r="L970" s="238"/>
      <c r="M970" s="238"/>
      <c r="N970" s="238"/>
      <c r="O970" s="238"/>
      <c r="P970" s="238"/>
      <c r="Q970" s="238"/>
      <c r="R970" s="238"/>
      <c r="S970" s="238"/>
      <c r="T970" s="238"/>
    </row>
    <row r="971" spans="6:20" x14ac:dyDescent="0.25">
      <c r="F971" s="238"/>
      <c r="G971" s="238"/>
      <c r="H971" s="238"/>
      <c r="I971" s="238"/>
      <c r="J971" s="238"/>
      <c r="K971" s="238"/>
      <c r="L971" s="238"/>
      <c r="M971" s="238"/>
      <c r="N971" s="238"/>
      <c r="O971" s="238"/>
      <c r="P971" s="238"/>
      <c r="Q971" s="238"/>
      <c r="R971" s="238"/>
      <c r="S971" s="238"/>
      <c r="T971" s="238"/>
    </row>
    <row r="972" spans="6:20" x14ac:dyDescent="0.25">
      <c r="F972" s="238"/>
      <c r="G972" s="238"/>
      <c r="H972" s="238"/>
      <c r="I972" s="238"/>
      <c r="J972" s="238"/>
      <c r="K972" s="238"/>
      <c r="L972" s="238"/>
      <c r="M972" s="238"/>
      <c r="N972" s="238"/>
      <c r="O972" s="238"/>
      <c r="P972" s="238"/>
      <c r="Q972" s="238"/>
      <c r="R972" s="238"/>
      <c r="S972" s="238"/>
      <c r="T972" s="238"/>
    </row>
    <row r="973" spans="6:20" x14ac:dyDescent="0.25">
      <c r="F973" s="238"/>
      <c r="G973" s="238"/>
      <c r="H973" s="238"/>
      <c r="I973" s="238"/>
      <c r="J973" s="238"/>
      <c r="K973" s="238"/>
      <c r="L973" s="238"/>
      <c r="M973" s="238"/>
      <c r="N973" s="238"/>
      <c r="O973" s="238"/>
      <c r="P973" s="238"/>
      <c r="Q973" s="238"/>
      <c r="R973" s="238"/>
      <c r="S973" s="238"/>
      <c r="T973" s="238"/>
    </row>
    <row r="974" spans="6:20" x14ac:dyDescent="0.25">
      <c r="F974" s="238"/>
      <c r="G974" s="238"/>
      <c r="H974" s="238"/>
      <c r="I974" s="238"/>
      <c r="J974" s="238"/>
      <c r="K974" s="238"/>
      <c r="L974" s="238"/>
      <c r="M974" s="238"/>
      <c r="N974" s="238"/>
      <c r="O974" s="238"/>
      <c r="P974" s="238"/>
      <c r="Q974" s="238"/>
      <c r="R974" s="238"/>
      <c r="S974" s="238"/>
      <c r="T974" s="238"/>
    </row>
    <row r="975" spans="6:20" x14ac:dyDescent="0.25">
      <c r="F975" s="238"/>
      <c r="G975" s="238"/>
      <c r="H975" s="238"/>
      <c r="I975" s="238"/>
      <c r="J975" s="238"/>
      <c r="K975" s="238"/>
      <c r="L975" s="238"/>
      <c r="M975" s="238"/>
      <c r="N975" s="238"/>
      <c r="O975" s="238"/>
      <c r="P975" s="238"/>
      <c r="Q975" s="238"/>
      <c r="R975" s="238"/>
      <c r="S975" s="238"/>
      <c r="T975" s="238"/>
    </row>
    <row r="976" spans="6:20" x14ac:dyDescent="0.25">
      <c r="F976" s="238"/>
      <c r="G976" s="238"/>
      <c r="H976" s="238"/>
      <c r="I976" s="238"/>
      <c r="J976" s="238"/>
      <c r="K976" s="238"/>
      <c r="L976" s="238"/>
      <c r="M976" s="238"/>
      <c r="N976" s="238"/>
      <c r="O976" s="238"/>
      <c r="P976" s="238"/>
      <c r="Q976" s="238"/>
      <c r="R976" s="238"/>
      <c r="S976" s="238"/>
      <c r="T976" s="238"/>
    </row>
    <row r="977" spans="6:20" x14ac:dyDescent="0.25">
      <c r="F977" s="238"/>
      <c r="G977" s="238"/>
      <c r="H977" s="238"/>
      <c r="I977" s="238"/>
      <c r="J977" s="238"/>
      <c r="K977" s="238"/>
      <c r="L977" s="238"/>
      <c r="M977" s="238"/>
      <c r="N977" s="238"/>
      <c r="O977" s="238"/>
      <c r="P977" s="238"/>
      <c r="Q977" s="238"/>
      <c r="R977" s="238"/>
      <c r="S977" s="238"/>
      <c r="T977" s="238"/>
    </row>
    <row r="978" spans="6:20" x14ac:dyDescent="0.25">
      <c r="F978" s="238"/>
      <c r="G978" s="238"/>
      <c r="H978" s="238"/>
      <c r="I978" s="238"/>
      <c r="J978" s="238"/>
      <c r="K978" s="238"/>
      <c r="L978" s="238"/>
      <c r="M978" s="238"/>
      <c r="N978" s="238"/>
      <c r="O978" s="238"/>
      <c r="P978" s="238"/>
      <c r="Q978" s="238"/>
      <c r="R978" s="238"/>
      <c r="S978" s="238"/>
      <c r="T978" s="238"/>
    </row>
    <row r="979" spans="6:20" x14ac:dyDescent="0.25">
      <c r="F979" s="238"/>
      <c r="G979" s="238"/>
      <c r="H979" s="238"/>
      <c r="I979" s="238"/>
      <c r="J979" s="238"/>
      <c r="K979" s="238"/>
      <c r="L979" s="238"/>
      <c r="M979" s="238"/>
      <c r="N979" s="238"/>
      <c r="O979" s="238"/>
      <c r="P979" s="238"/>
      <c r="Q979" s="238"/>
      <c r="R979" s="238"/>
      <c r="S979" s="238"/>
      <c r="T979" s="238"/>
    </row>
    <row r="980" spans="6:20" x14ac:dyDescent="0.25">
      <c r="F980" s="238"/>
      <c r="G980" s="238"/>
      <c r="H980" s="238"/>
      <c r="I980" s="238"/>
      <c r="J980" s="238"/>
      <c r="K980" s="238"/>
      <c r="L980" s="238"/>
      <c r="M980" s="238"/>
      <c r="N980" s="238"/>
      <c r="O980" s="238"/>
      <c r="P980" s="238"/>
      <c r="Q980" s="238"/>
      <c r="R980" s="238"/>
      <c r="S980" s="238"/>
      <c r="T980" s="238"/>
    </row>
    <row r="981" spans="6:20" x14ac:dyDescent="0.25">
      <c r="F981" s="238"/>
      <c r="G981" s="238"/>
      <c r="H981" s="238"/>
      <c r="I981" s="238"/>
      <c r="J981" s="238"/>
      <c r="K981" s="238"/>
      <c r="L981" s="238"/>
      <c r="M981" s="238"/>
      <c r="N981" s="238"/>
      <c r="O981" s="238"/>
      <c r="P981" s="238"/>
      <c r="Q981" s="238"/>
      <c r="R981" s="238"/>
      <c r="S981" s="238"/>
      <c r="T981" s="238"/>
    </row>
    <row r="982" spans="6:20" x14ac:dyDescent="0.25">
      <c r="F982" s="238"/>
      <c r="G982" s="238"/>
      <c r="H982" s="238"/>
      <c r="I982" s="238"/>
      <c r="J982" s="238"/>
      <c r="K982" s="238"/>
      <c r="L982" s="238"/>
      <c r="M982" s="238"/>
      <c r="N982" s="238"/>
      <c r="O982" s="238"/>
      <c r="P982" s="238"/>
      <c r="Q982" s="238"/>
      <c r="R982" s="238"/>
      <c r="S982" s="238"/>
      <c r="T982" s="238"/>
    </row>
    <row r="983" spans="6:20" x14ac:dyDescent="0.25">
      <c r="F983" s="238"/>
      <c r="G983" s="238"/>
      <c r="H983" s="238"/>
      <c r="I983" s="238"/>
      <c r="J983" s="238"/>
      <c r="K983" s="238"/>
      <c r="L983" s="238"/>
      <c r="M983" s="238"/>
      <c r="N983" s="238"/>
      <c r="O983" s="238"/>
      <c r="P983" s="238"/>
      <c r="Q983" s="238"/>
      <c r="R983" s="238"/>
      <c r="S983" s="238"/>
      <c r="T983" s="238"/>
    </row>
    <row r="984" spans="6:20" x14ac:dyDescent="0.25">
      <c r="F984" s="238"/>
      <c r="G984" s="238"/>
      <c r="H984" s="238"/>
      <c r="I984" s="238"/>
      <c r="J984" s="238"/>
      <c r="K984" s="238"/>
      <c r="L984" s="238"/>
      <c r="M984" s="238"/>
      <c r="N984" s="238"/>
      <c r="O984" s="238"/>
      <c r="P984" s="238"/>
      <c r="Q984" s="238"/>
      <c r="R984" s="238"/>
      <c r="S984" s="238"/>
      <c r="T984" s="238"/>
    </row>
    <row r="985" spans="6:20" x14ac:dyDescent="0.25">
      <c r="F985" s="238"/>
      <c r="G985" s="238"/>
      <c r="H985" s="238"/>
      <c r="I985" s="238"/>
      <c r="J985" s="238"/>
      <c r="K985" s="238"/>
      <c r="L985" s="238"/>
      <c r="M985" s="238"/>
      <c r="N985" s="238"/>
      <c r="O985" s="238"/>
      <c r="P985" s="238"/>
      <c r="Q985" s="238"/>
      <c r="R985" s="238"/>
      <c r="S985" s="238"/>
      <c r="T985" s="238"/>
    </row>
    <row r="986" spans="6:20" x14ac:dyDescent="0.25">
      <c r="F986" s="238"/>
      <c r="G986" s="238"/>
      <c r="H986" s="238"/>
      <c r="I986" s="238"/>
      <c r="J986" s="238"/>
      <c r="K986" s="238"/>
      <c r="L986" s="238"/>
      <c r="M986" s="238"/>
      <c r="N986" s="238"/>
      <c r="O986" s="238"/>
      <c r="P986" s="238"/>
      <c r="Q986" s="238"/>
      <c r="R986" s="238"/>
      <c r="S986" s="238"/>
      <c r="T986" s="238"/>
    </row>
    <row r="987" spans="6:20" x14ac:dyDescent="0.25">
      <c r="F987" s="238"/>
      <c r="G987" s="238"/>
      <c r="H987" s="238"/>
      <c r="I987" s="238"/>
      <c r="J987" s="238"/>
      <c r="K987" s="238"/>
      <c r="L987" s="238"/>
      <c r="M987" s="238"/>
      <c r="N987" s="238"/>
      <c r="O987" s="238"/>
      <c r="P987" s="238"/>
      <c r="Q987" s="238"/>
      <c r="R987" s="238"/>
      <c r="S987" s="238"/>
      <c r="T987" s="238"/>
    </row>
    <row r="988" spans="6:20" x14ac:dyDescent="0.25">
      <c r="F988" s="238"/>
      <c r="G988" s="238"/>
      <c r="H988" s="238"/>
      <c r="I988" s="238"/>
      <c r="J988" s="238"/>
      <c r="K988" s="238"/>
      <c r="L988" s="238"/>
      <c r="M988" s="238"/>
      <c r="N988" s="238"/>
      <c r="O988" s="238"/>
      <c r="P988" s="238"/>
      <c r="Q988" s="238"/>
      <c r="R988" s="238"/>
      <c r="S988" s="238"/>
      <c r="T988" s="238"/>
    </row>
    <row r="989" spans="6:20" x14ac:dyDescent="0.25">
      <c r="F989" s="238"/>
      <c r="G989" s="238"/>
      <c r="H989" s="238"/>
      <c r="I989" s="238"/>
      <c r="J989" s="238"/>
      <c r="K989" s="238"/>
      <c r="L989" s="238"/>
      <c r="M989" s="238"/>
      <c r="N989" s="238"/>
      <c r="O989" s="238"/>
      <c r="P989" s="238"/>
      <c r="Q989" s="238"/>
      <c r="R989" s="238"/>
      <c r="S989" s="238"/>
      <c r="T989" s="238"/>
    </row>
    <row r="990" spans="6:20" x14ac:dyDescent="0.25">
      <c r="F990" s="238"/>
      <c r="G990" s="238"/>
      <c r="H990" s="238"/>
      <c r="I990" s="238"/>
      <c r="J990" s="238"/>
      <c r="K990" s="238"/>
      <c r="L990" s="238"/>
      <c r="M990" s="238"/>
      <c r="N990" s="238"/>
      <c r="O990" s="238"/>
      <c r="P990" s="238"/>
      <c r="Q990" s="238"/>
      <c r="R990" s="238"/>
      <c r="S990" s="238"/>
      <c r="T990" s="238"/>
    </row>
    <row r="991" spans="6:20" x14ac:dyDescent="0.25">
      <c r="F991" s="238"/>
      <c r="G991" s="238"/>
      <c r="H991" s="238"/>
      <c r="I991" s="238"/>
      <c r="J991" s="238"/>
      <c r="K991" s="238"/>
      <c r="L991" s="238"/>
      <c r="M991" s="238"/>
      <c r="N991" s="238"/>
      <c r="O991" s="238"/>
      <c r="P991" s="238"/>
      <c r="Q991" s="238"/>
      <c r="R991" s="238"/>
      <c r="S991" s="238"/>
      <c r="T991" s="238"/>
    </row>
    <row r="992" spans="6:20" x14ac:dyDescent="0.25">
      <c r="F992" s="238"/>
      <c r="G992" s="238"/>
      <c r="H992" s="238"/>
      <c r="I992" s="238"/>
      <c r="J992" s="238"/>
      <c r="K992" s="238"/>
      <c r="L992" s="238"/>
      <c r="M992" s="238"/>
      <c r="N992" s="238"/>
      <c r="O992" s="238"/>
      <c r="P992" s="238"/>
      <c r="Q992" s="238"/>
      <c r="R992" s="238"/>
      <c r="S992" s="238"/>
      <c r="T992" s="238"/>
    </row>
    <row r="993" spans="6:20" x14ac:dyDescent="0.25">
      <c r="F993" s="238"/>
      <c r="G993" s="238"/>
      <c r="H993" s="238"/>
      <c r="I993" s="238"/>
      <c r="J993" s="238"/>
      <c r="K993" s="238"/>
      <c r="L993" s="238"/>
      <c r="M993" s="238"/>
      <c r="N993" s="238"/>
      <c r="O993" s="238"/>
      <c r="P993" s="238"/>
      <c r="Q993" s="238"/>
      <c r="R993" s="238"/>
      <c r="S993" s="238"/>
      <c r="T993" s="238"/>
    </row>
    <row r="994" spans="6:20" x14ac:dyDescent="0.25">
      <c r="F994" s="238"/>
      <c r="G994" s="238"/>
      <c r="H994" s="238"/>
      <c r="I994" s="238"/>
      <c r="J994" s="238"/>
      <c r="K994" s="238"/>
      <c r="L994" s="238"/>
      <c r="M994" s="238"/>
      <c r="N994" s="238"/>
      <c r="O994" s="238"/>
      <c r="P994" s="238"/>
      <c r="Q994" s="238"/>
      <c r="R994" s="238"/>
      <c r="S994" s="238"/>
      <c r="T994" s="238"/>
    </row>
    <row r="995" spans="6:20" x14ac:dyDescent="0.25">
      <c r="F995" s="238"/>
      <c r="G995" s="238"/>
      <c r="H995" s="238"/>
      <c r="I995" s="238"/>
      <c r="J995" s="238"/>
      <c r="K995" s="238"/>
      <c r="L995" s="238"/>
      <c r="M995" s="238"/>
      <c r="N995" s="238"/>
      <c r="O995" s="238"/>
      <c r="P995" s="238"/>
      <c r="Q995" s="238"/>
      <c r="R995" s="238"/>
      <c r="S995" s="238"/>
      <c r="T995" s="238"/>
    </row>
    <row r="996" spans="6:20" x14ac:dyDescent="0.25">
      <c r="F996" s="238"/>
      <c r="G996" s="238"/>
      <c r="H996" s="238"/>
      <c r="I996" s="238"/>
      <c r="J996" s="238"/>
      <c r="K996" s="238"/>
      <c r="L996" s="238"/>
      <c r="M996" s="238"/>
      <c r="N996" s="238"/>
      <c r="O996" s="238"/>
      <c r="P996" s="238"/>
      <c r="Q996" s="238"/>
      <c r="R996" s="238"/>
      <c r="S996" s="238"/>
      <c r="T996" s="238"/>
    </row>
    <row r="997" spans="6:20" x14ac:dyDescent="0.25">
      <c r="F997" s="238"/>
      <c r="G997" s="238"/>
      <c r="H997" s="238"/>
      <c r="I997" s="238"/>
      <c r="J997" s="238"/>
      <c r="K997" s="238"/>
      <c r="L997" s="238"/>
      <c r="M997" s="238"/>
      <c r="N997" s="238"/>
      <c r="O997" s="238"/>
      <c r="P997" s="238"/>
      <c r="Q997" s="238"/>
      <c r="R997" s="238"/>
      <c r="S997" s="238"/>
      <c r="T997" s="238"/>
    </row>
    <row r="998" spans="6:20" x14ac:dyDescent="0.25">
      <c r="F998" s="238"/>
      <c r="G998" s="238"/>
      <c r="H998" s="238"/>
      <c r="I998" s="238"/>
      <c r="J998" s="238"/>
      <c r="K998" s="238"/>
      <c r="L998" s="238"/>
      <c r="M998" s="238"/>
      <c r="N998" s="238"/>
      <c r="O998" s="238"/>
      <c r="P998" s="238"/>
      <c r="Q998" s="238"/>
      <c r="R998" s="238"/>
      <c r="S998" s="238"/>
      <c r="T998" s="238"/>
    </row>
    <row r="999" spans="6:20" x14ac:dyDescent="0.25">
      <c r="F999" s="238"/>
      <c r="G999" s="238"/>
      <c r="H999" s="238"/>
      <c r="I999" s="238"/>
      <c r="J999" s="238"/>
      <c r="K999" s="238"/>
      <c r="L999" s="238"/>
      <c r="M999" s="238"/>
      <c r="N999" s="238"/>
      <c r="O999" s="238"/>
      <c r="P999" s="238"/>
      <c r="Q999" s="238"/>
      <c r="R999" s="238"/>
      <c r="S999" s="238"/>
      <c r="T999" s="238"/>
    </row>
    <row r="1000" spans="6:20" x14ac:dyDescent="0.25">
      <c r="F1000" s="238"/>
      <c r="G1000" s="238"/>
      <c r="H1000" s="238"/>
      <c r="I1000" s="238"/>
      <c r="J1000" s="238"/>
      <c r="K1000" s="238"/>
      <c r="L1000" s="238"/>
      <c r="M1000" s="238"/>
      <c r="N1000" s="238"/>
      <c r="O1000" s="238"/>
      <c r="P1000" s="238"/>
      <c r="Q1000" s="238"/>
      <c r="R1000" s="238"/>
      <c r="S1000" s="238"/>
      <c r="T1000" s="238"/>
    </row>
  </sheetData>
  <mergeCells count="5">
    <mergeCell ref="F1:H1"/>
    <mergeCell ref="I1:K1"/>
    <mergeCell ref="L1:N1"/>
    <mergeCell ref="O1:Q1"/>
    <mergeCell ref="R1:T1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MK50"/>
  <sheetViews>
    <sheetView topLeftCell="F1" zoomScaleNormal="100" workbookViewId="0">
      <selection activeCell="J21" sqref="J21"/>
    </sheetView>
  </sheetViews>
  <sheetFormatPr baseColWidth="10" defaultColWidth="9.140625" defaultRowHeight="15" x14ac:dyDescent="0.25"/>
  <cols>
    <col min="1" max="1" width="40.5703125" style="192" customWidth="1"/>
    <col min="2" max="2" width="24" style="192" customWidth="1"/>
    <col min="3" max="13" width="16.5703125" style="192" customWidth="1"/>
    <col min="14" max="1025" width="11.5703125" style="192" customWidth="1"/>
  </cols>
  <sheetData>
    <row r="1" spans="1:13" x14ac:dyDescent="0.25">
      <c r="A1" s="239" t="s">
        <v>759</v>
      </c>
      <c r="B1" s="240"/>
      <c r="C1" s="240"/>
      <c r="D1" s="240"/>
      <c r="E1" s="240"/>
      <c r="F1" s="241"/>
    </row>
    <row r="2" spans="1:13" x14ac:dyDescent="0.25">
      <c r="A2" s="242" t="str">
        <f>Présentation!B5</f>
        <v>CPAS de</v>
      </c>
      <c r="B2" s="243" t="str">
        <f>Présentation!C5</f>
        <v>CPAS TUBIZE</v>
      </c>
      <c r="C2" s="232" t="s">
        <v>760</v>
      </c>
      <c r="D2" s="243" t="str">
        <f>Présentation!E5</f>
        <v>MB 2</v>
      </c>
      <c r="E2" s="232" t="str">
        <f>Présentation!F5</f>
        <v>Exercice:</v>
      </c>
      <c r="F2" s="243">
        <f>Présentation!G5</f>
        <v>2023</v>
      </c>
    </row>
    <row r="3" spans="1:13" x14ac:dyDescent="0.25">
      <c r="A3" s="242" t="str">
        <f>Présentation!B6</f>
        <v>Version provisoire en date du :</v>
      </c>
      <c r="B3" s="244">
        <f>Présentation!D6</f>
        <v>0</v>
      </c>
      <c r="C3" s="245"/>
      <c r="D3" s="246"/>
      <c r="E3" s="246"/>
      <c r="F3" s="247"/>
    </row>
    <row r="4" spans="1:13" x14ac:dyDescent="0.25">
      <c r="A4" s="242" t="str">
        <f>Présentation!B7</f>
        <v>Version définitive arrêtée par le conseil du C.P.A.S. le :</v>
      </c>
      <c r="B4" s="244" t="str">
        <f>Présentation!D7</f>
        <v>07/11/2023</v>
      </c>
      <c r="C4" s="248"/>
      <c r="D4" s="249"/>
      <c r="E4" s="249"/>
      <c r="F4" s="250"/>
    </row>
    <row r="6" spans="1:13" x14ac:dyDescent="0.25">
      <c r="B6" s="228" t="s">
        <v>761</v>
      </c>
    </row>
    <row r="7" spans="1:13" x14ac:dyDescent="0.25">
      <c r="I7" s="330" t="str">
        <f>'Evol DO propres'!K1</f>
        <v>Projections</v>
      </c>
      <c r="J7" s="330"/>
      <c r="K7" s="330"/>
      <c r="L7" s="330"/>
      <c r="M7" s="330"/>
    </row>
    <row r="8" spans="1:13" x14ac:dyDescent="0.25">
      <c r="B8" s="243"/>
      <c r="C8" s="251" t="str">
        <f>'Evol DO propres'!D1</f>
        <v>Compte 2019</v>
      </c>
      <c r="D8" s="251" t="str">
        <f>'Evol DO propres'!E1</f>
        <v>Compte 2020</v>
      </c>
      <c r="E8" s="251" t="str">
        <f>'Evol DO propres'!F1</f>
        <v>Compte 2021</v>
      </c>
      <c r="F8" s="251" t="str">
        <f>'Evol DO propres'!G1</f>
        <v>Compte 2022</v>
      </c>
      <c r="G8" s="252" t="str">
        <f>'Evol DO propres'!H1</f>
        <v>Budget final 2022</v>
      </c>
      <c r="H8" s="252" t="str">
        <f>'Evol DO propres'!I1</f>
        <v>Budget 2023</v>
      </c>
      <c r="I8" s="253" t="str">
        <f>'Evol DO propres'!K2</f>
        <v>Budget 2024</v>
      </c>
      <c r="J8" s="253" t="str">
        <f>'Evol DO propres'!L2</f>
        <v>Budget 2025</v>
      </c>
      <c r="K8" s="253" t="str">
        <f>'Evol DO propres'!M2</f>
        <v>Budget 2026</v>
      </c>
      <c r="L8" s="253" t="str">
        <f>'Evol DO propres'!N2</f>
        <v>Budget 2027</v>
      </c>
      <c r="M8" s="253" t="str">
        <f>'Evol DO propres'!O2</f>
        <v>Budget 2028</v>
      </c>
    </row>
    <row r="9" spans="1:13" x14ac:dyDescent="0.25">
      <c r="A9" s="192">
        <v>70</v>
      </c>
      <c r="B9" s="243" t="s">
        <v>617</v>
      </c>
      <c r="C9" s="254">
        <f>'Evol DO propres'!D20</f>
        <v>7188285.04</v>
      </c>
      <c r="D9" s="254">
        <f>'Evol DO propres'!E20</f>
        <v>7631736.4100000001</v>
      </c>
      <c r="E9" s="254">
        <f>'Evol DO propres'!F20</f>
        <v>8040522.6299999999</v>
      </c>
      <c r="F9" s="254">
        <f>'Evol DO propres'!G20</f>
        <v>9096575.1999999993</v>
      </c>
      <c r="G9" s="254">
        <f>'Evol DO propres'!H20</f>
        <v>8961533.3499999996</v>
      </c>
      <c r="H9" s="254">
        <f>'Evol DO propres'!I20</f>
        <v>10998276.289999999</v>
      </c>
      <c r="I9" s="254">
        <f>'Evol DO propres'!K20</f>
        <v>10930116.259250002</v>
      </c>
      <c r="J9" s="254">
        <f>'Evol DO propres'!L20</f>
        <v>11117841.707481252</v>
      </c>
      <c r="K9" s="254">
        <f>'Evol DO propres'!M20</f>
        <v>11451672.909418281</v>
      </c>
      <c r="L9" s="254">
        <f>'Evol DO propres'!N20</f>
        <v>11624073.791153738</v>
      </c>
      <c r="M9" s="254">
        <f>'Evol DO propres'!O20</f>
        <v>11911784.886432581</v>
      </c>
    </row>
    <row r="10" spans="1:13" x14ac:dyDescent="0.25">
      <c r="A10" s="192">
        <v>71</v>
      </c>
      <c r="B10" s="243" t="s">
        <v>623</v>
      </c>
      <c r="C10" s="254">
        <f>'Evol DO propres'!D49</f>
        <v>2206492.77</v>
      </c>
      <c r="D10" s="254">
        <f>'Evol DO propres'!E49</f>
        <v>2148379.37</v>
      </c>
      <c r="E10" s="254">
        <f>'Evol DO propres'!F49</f>
        <v>2210677.17</v>
      </c>
      <c r="F10" s="254">
        <f>'Evol DO propres'!G49</f>
        <v>2380450.4500000002</v>
      </c>
      <c r="G10" s="254">
        <f>'Evol DO propres'!H49</f>
        <v>2588329.4300000002</v>
      </c>
      <c r="H10" s="254">
        <f>'Evol DO propres'!I49</f>
        <v>2647121.09</v>
      </c>
      <c r="I10" s="254">
        <f>'Evol DO propres'!K49</f>
        <v>2163041.31</v>
      </c>
      <c r="J10" s="254">
        <f>'Evol DO propres'!L49</f>
        <v>2156031.17</v>
      </c>
      <c r="K10" s="254">
        <f>'Evol DO propres'!M49</f>
        <v>2195637.87</v>
      </c>
      <c r="L10" s="254">
        <f>'Evol DO propres'!N49</f>
        <v>2243867.7600000002</v>
      </c>
      <c r="M10" s="254">
        <f>'Evol DO propres'!O49</f>
        <v>2290027.4965870003</v>
      </c>
    </row>
    <row r="11" spans="1:13" x14ac:dyDescent="0.25">
      <c r="A11" s="192">
        <v>72</v>
      </c>
      <c r="B11" s="243" t="s">
        <v>762</v>
      </c>
      <c r="C11" s="254">
        <f>'Evol DO propres'!D73</f>
        <v>4049740.54</v>
      </c>
      <c r="D11" s="254">
        <f>'Evol DO propres'!E73</f>
        <v>4309437.03</v>
      </c>
      <c r="E11" s="254">
        <f>'Evol DO propres'!F73</f>
        <v>4573610.8600000003</v>
      </c>
      <c r="F11" s="254">
        <f>'Evol DO propres'!G73</f>
        <v>5244718.51</v>
      </c>
      <c r="G11" s="254">
        <f>'Evol DO propres'!H73</f>
        <v>5220751.99</v>
      </c>
      <c r="H11" s="254">
        <f>'Evol DO propres'!I73</f>
        <v>5247692.3</v>
      </c>
      <c r="I11" s="254">
        <f>'Evol DO propres'!K73</f>
        <v>4881091.9800000004</v>
      </c>
      <c r="J11" s="254">
        <f>'Evol DO propres'!L73</f>
        <v>4895615.5</v>
      </c>
      <c r="K11" s="254">
        <f>'Evol DO propres'!M73</f>
        <v>4910517.58</v>
      </c>
      <c r="L11" s="254">
        <f>'Evol DO propres'!N73</f>
        <v>4945716.26</v>
      </c>
      <c r="M11" s="254">
        <f>'Evol DO propres'!O73</f>
        <v>4982344.2089</v>
      </c>
    </row>
    <row r="12" spans="1:13" x14ac:dyDescent="0.25">
      <c r="A12" s="255" t="s">
        <v>538</v>
      </c>
      <c r="B12" s="243" t="s">
        <v>629</v>
      </c>
      <c r="C12" s="254">
        <f>'Evol DO propres'!D89</f>
        <v>330951.84000000003</v>
      </c>
      <c r="D12" s="254">
        <f>'Evol DO propres'!E89</f>
        <v>319827.08</v>
      </c>
      <c r="E12" s="254">
        <f>'Evol DO propres'!F89</f>
        <v>321521.45</v>
      </c>
      <c r="F12" s="254">
        <f>'Evol DO propres'!G89</f>
        <v>322215.23</v>
      </c>
      <c r="G12" s="254">
        <f>'Evol DO propres'!H89</f>
        <v>317197.5</v>
      </c>
      <c r="H12" s="254">
        <f>'Evol DO propres'!I89</f>
        <v>321710.73</v>
      </c>
      <c r="I12" s="254">
        <f>'Evol DO propres'!K89+'Evol DO propres'!K90+'Evol DO propres'!K91</f>
        <v>316621.18999999994</v>
      </c>
      <c r="J12" s="254">
        <f>'Evol DO propres'!L89+'Evol DO propres'!L90+'Evol DO propres'!L91</f>
        <v>312803.91000000003</v>
      </c>
      <c r="K12" s="254">
        <f>'Evol DO propres'!M89+'Evol DO propres'!M90+'Evol DO propres'!M91</f>
        <v>310783.07</v>
      </c>
      <c r="L12" s="254">
        <f>'Evol DO propres'!N89+'Evol DO propres'!N90+'Evol DO propres'!N91</f>
        <v>293998.30000000005</v>
      </c>
      <c r="M12" s="254">
        <f>'Evol DO propres'!O89+'Evol DO propres'!O90+'Evol DO propres'!O91</f>
        <v>293146.33698199998</v>
      </c>
    </row>
    <row r="13" spans="1:13" x14ac:dyDescent="0.25">
      <c r="B13" s="256" t="s">
        <v>763</v>
      </c>
      <c r="C13" s="257">
        <f t="shared" ref="C13:M13" si="0">SUM(C9:C12)</f>
        <v>13775470.190000001</v>
      </c>
      <c r="D13" s="257">
        <f t="shared" si="0"/>
        <v>14409379.890000002</v>
      </c>
      <c r="E13" s="257">
        <f t="shared" si="0"/>
        <v>15146332.109999999</v>
      </c>
      <c r="F13" s="257">
        <f t="shared" si="0"/>
        <v>17043959.389999997</v>
      </c>
      <c r="G13" s="257">
        <f t="shared" si="0"/>
        <v>17087812.27</v>
      </c>
      <c r="H13" s="257">
        <f t="shared" si="0"/>
        <v>19214800.41</v>
      </c>
      <c r="I13" s="257">
        <f t="shared" si="0"/>
        <v>18290870.739250004</v>
      </c>
      <c r="J13" s="257">
        <f t="shared" si="0"/>
        <v>18482292.287481252</v>
      </c>
      <c r="K13" s="257">
        <f t="shared" si="0"/>
        <v>18868611.429418281</v>
      </c>
      <c r="L13" s="257">
        <f t="shared" si="0"/>
        <v>19107656.11115374</v>
      </c>
      <c r="M13" s="257">
        <f t="shared" si="0"/>
        <v>19477302.928901583</v>
      </c>
    </row>
    <row r="16" spans="1:13" x14ac:dyDescent="0.25">
      <c r="B16" s="228" t="s">
        <v>764</v>
      </c>
    </row>
    <row r="17" spans="1:13" x14ac:dyDescent="0.25">
      <c r="I17" s="330" t="s">
        <v>131</v>
      </c>
      <c r="J17" s="330"/>
      <c r="K17" s="330"/>
      <c r="L17" s="330"/>
      <c r="M17" s="330"/>
    </row>
    <row r="18" spans="1:13" x14ac:dyDescent="0.25">
      <c r="B18" s="243"/>
      <c r="C18" s="258" t="str">
        <f t="shared" ref="C18:M18" si="1">C8</f>
        <v>Compte 2019</v>
      </c>
      <c r="D18" s="258" t="str">
        <f t="shared" si="1"/>
        <v>Compte 2020</v>
      </c>
      <c r="E18" s="258" t="str">
        <f t="shared" si="1"/>
        <v>Compte 2021</v>
      </c>
      <c r="F18" s="258" t="str">
        <f t="shared" si="1"/>
        <v>Compte 2022</v>
      </c>
      <c r="G18" s="259" t="str">
        <f t="shared" si="1"/>
        <v>Budget final 2022</v>
      </c>
      <c r="H18" s="259" t="str">
        <f t="shared" si="1"/>
        <v>Budget 2023</v>
      </c>
      <c r="I18" s="253" t="str">
        <f t="shared" si="1"/>
        <v>Budget 2024</v>
      </c>
      <c r="J18" s="253" t="str">
        <f t="shared" si="1"/>
        <v>Budget 2025</v>
      </c>
      <c r="K18" s="253" t="str">
        <f t="shared" si="1"/>
        <v>Budget 2026</v>
      </c>
      <c r="L18" s="253" t="str">
        <f t="shared" si="1"/>
        <v>Budget 2027</v>
      </c>
      <c r="M18" s="253" t="str">
        <f t="shared" si="1"/>
        <v>Budget 2028</v>
      </c>
    </row>
    <row r="19" spans="1:13" x14ac:dyDescent="0.25">
      <c r="A19" s="192">
        <v>60</v>
      </c>
      <c r="B19" s="243" t="s">
        <v>765</v>
      </c>
      <c r="C19" s="254">
        <f>'Evol RO propres'!D20</f>
        <v>2841391.16</v>
      </c>
      <c r="D19" s="254">
        <f>'Evol RO propres'!E20</f>
        <v>2674442.02</v>
      </c>
      <c r="E19" s="254">
        <f>'Evol RO propres'!F20</f>
        <v>2756509.83</v>
      </c>
      <c r="F19" s="254">
        <f>'Evol RO propres'!G20</f>
        <v>3122534.15</v>
      </c>
      <c r="G19" s="254">
        <f>'Evol RO propres'!H20</f>
        <v>3144093.21</v>
      </c>
      <c r="H19" s="254">
        <f>'Evol RO propres'!I20</f>
        <v>3271388.41</v>
      </c>
      <c r="I19" s="254">
        <f>'Evol RO propres'!K20</f>
        <v>2683070.2599999998</v>
      </c>
      <c r="J19" s="254">
        <f>'Evol RO propres'!L20</f>
        <v>2736570.2299999995</v>
      </c>
      <c r="K19" s="254">
        <f>'Evol RO propres'!M20</f>
        <v>2791140.19</v>
      </c>
      <c r="L19" s="254">
        <f>'Evol RO propres'!N20</f>
        <v>2846801.5500000003</v>
      </c>
      <c r="M19" s="254">
        <f>'Evol RO propres'!O20</f>
        <v>2903738.13515</v>
      </c>
    </row>
    <row r="20" spans="1:13" x14ac:dyDescent="0.25">
      <c r="A20" s="192">
        <v>61</v>
      </c>
      <c r="B20" s="243" t="s">
        <v>766</v>
      </c>
      <c r="C20" s="254">
        <f>'Evol RO propres'!D52</f>
        <v>11226607.060000001</v>
      </c>
      <c r="D20" s="254">
        <f>'Evol RO propres'!E52</f>
        <v>12255660.76</v>
      </c>
      <c r="E20" s="254">
        <f>'Evol RO propres'!F52</f>
        <v>12337994.699999999</v>
      </c>
      <c r="F20" s="254">
        <f>'Evol RO propres'!G52</f>
        <v>13362054.460000001</v>
      </c>
      <c r="G20" s="254">
        <f>'Evol RO propres'!H52</f>
        <v>13353071.09</v>
      </c>
      <c r="H20" s="254">
        <f>'Evol RO propres'!I52</f>
        <v>15733253.82</v>
      </c>
      <c r="I20" s="254">
        <f>'Evol RO propres'!K52</f>
        <v>15572193.869999999</v>
      </c>
      <c r="J20" s="254">
        <f>'Evol RO propres'!L52</f>
        <v>15738542.860000003</v>
      </c>
      <c r="K20" s="254">
        <f>'Evol RO propres'!M52</f>
        <v>16096055.080000002</v>
      </c>
      <c r="L20" s="254">
        <f>'Evol RO propres'!N52</f>
        <v>16422337.9</v>
      </c>
      <c r="M20" s="254">
        <f>'Evol RO propres'!O52</f>
        <v>16758834.6215</v>
      </c>
    </row>
    <row r="21" spans="1:13" x14ac:dyDescent="0.25">
      <c r="A21" s="192">
        <v>62</v>
      </c>
      <c r="B21" s="243" t="s">
        <v>607</v>
      </c>
      <c r="C21" s="254">
        <f>'Evol RO propres'!D61</f>
        <v>484.79</v>
      </c>
      <c r="D21" s="254">
        <f>'Evol RO propres'!E61</f>
        <v>59.31</v>
      </c>
      <c r="E21" s="254">
        <f>'Evol RO propres'!F61</f>
        <v>81.400000000000006</v>
      </c>
      <c r="F21" s="254">
        <f>'Evol RO propres'!G61</f>
        <v>37.479999999999997</v>
      </c>
      <c r="G21" s="254">
        <f>'Evol RO propres'!H61</f>
        <v>0</v>
      </c>
      <c r="H21" s="254">
        <f>'Evol RO propres'!I61</f>
        <v>138.22</v>
      </c>
      <c r="I21" s="254">
        <f>'Evol RO propres'!K61</f>
        <v>0</v>
      </c>
      <c r="J21" s="254">
        <f>'Evol RO propres'!L61</f>
        <v>0</v>
      </c>
      <c r="K21" s="254">
        <f>'Evol RO propres'!M61</f>
        <v>0</v>
      </c>
      <c r="L21" s="254">
        <f>'Evol RO propres'!N61</f>
        <v>0</v>
      </c>
      <c r="M21" s="254">
        <f>'Evol RO propres'!O61</f>
        <v>0</v>
      </c>
    </row>
    <row r="22" spans="1:13" x14ac:dyDescent="0.25">
      <c r="B22" s="260" t="s">
        <v>763</v>
      </c>
      <c r="C22" s="261">
        <f t="shared" ref="C22:M22" si="2">SUM(C19:C21)</f>
        <v>14068483.01</v>
      </c>
      <c r="D22" s="261">
        <f t="shared" si="2"/>
        <v>14930162.09</v>
      </c>
      <c r="E22" s="261">
        <f t="shared" si="2"/>
        <v>15094585.93</v>
      </c>
      <c r="F22" s="261">
        <f t="shared" si="2"/>
        <v>16484626.090000002</v>
      </c>
      <c r="G22" s="261">
        <f t="shared" si="2"/>
        <v>16497164.300000001</v>
      </c>
      <c r="H22" s="261">
        <f t="shared" si="2"/>
        <v>19004780.449999999</v>
      </c>
      <c r="I22" s="261">
        <f t="shared" si="2"/>
        <v>18255264.129999999</v>
      </c>
      <c r="J22" s="261">
        <f t="shared" si="2"/>
        <v>18475113.090000004</v>
      </c>
      <c r="K22" s="261">
        <f t="shared" si="2"/>
        <v>18887195.270000003</v>
      </c>
      <c r="L22" s="261">
        <f t="shared" si="2"/>
        <v>19269139.449999999</v>
      </c>
      <c r="M22" s="261">
        <f t="shared" si="2"/>
        <v>19662572.756650001</v>
      </c>
    </row>
    <row r="46" spans="2:13" x14ac:dyDescent="0.25">
      <c r="B46" s="228" t="s">
        <v>767</v>
      </c>
    </row>
    <row r="48" spans="2:13" x14ac:dyDescent="0.25">
      <c r="I48" s="330" t="s">
        <v>131</v>
      </c>
      <c r="J48" s="330"/>
      <c r="K48" s="330"/>
      <c r="L48" s="330"/>
      <c r="M48" s="330"/>
    </row>
    <row r="49" spans="2:13" x14ac:dyDescent="0.25">
      <c r="B49" s="243"/>
      <c r="C49" s="258" t="str">
        <f t="shared" ref="C49:M49" si="3">C18</f>
        <v>Compte 2019</v>
      </c>
      <c r="D49" s="258" t="str">
        <f t="shared" si="3"/>
        <v>Compte 2020</v>
      </c>
      <c r="E49" s="258" t="str">
        <f t="shared" si="3"/>
        <v>Compte 2021</v>
      </c>
      <c r="F49" s="258" t="str">
        <f t="shared" si="3"/>
        <v>Compte 2022</v>
      </c>
      <c r="G49" s="259" t="str">
        <f t="shared" si="3"/>
        <v>Budget final 2022</v>
      </c>
      <c r="H49" s="259" t="str">
        <f t="shared" si="3"/>
        <v>Budget 2023</v>
      </c>
      <c r="I49" s="253" t="str">
        <f t="shared" si="3"/>
        <v>Budget 2024</v>
      </c>
      <c r="J49" s="253" t="str">
        <f t="shared" si="3"/>
        <v>Budget 2025</v>
      </c>
      <c r="K49" s="253" t="str">
        <f t="shared" si="3"/>
        <v>Budget 2026</v>
      </c>
      <c r="L49" s="253" t="str">
        <f t="shared" si="3"/>
        <v>Budget 2027</v>
      </c>
      <c r="M49" s="253" t="str">
        <f t="shared" si="3"/>
        <v>Budget 2028</v>
      </c>
    </row>
    <row r="50" spans="2:13" x14ac:dyDescent="0.25">
      <c r="B50" s="192" t="s">
        <v>768</v>
      </c>
      <c r="C50" s="238">
        <f>'Récapitulatif ordinaire'!C7</f>
        <v>213384.19999999925</v>
      </c>
      <c r="D50" s="238">
        <f>'Récapitulatif ordinaire'!D7</f>
        <v>284000.93999999762</v>
      </c>
      <c r="E50" s="238">
        <f>'Récapitulatif ordinaire'!E7</f>
        <v>157841.25999999978</v>
      </c>
      <c r="F50" s="238">
        <f>'Récapitulatif ordinaire'!F7</f>
        <v>-350838.33999999426</v>
      </c>
      <c r="G50" s="238">
        <f>'Récapitulatif ordinaire'!G7</f>
        <v>-382153.00999999791</v>
      </c>
      <c r="H50" s="238">
        <f>'Récapitulatif ordinaire'!H7</f>
        <v>11964.759999997914</v>
      </c>
      <c r="I50" s="238">
        <f>'Récapitulatif ordinaire'!I7</f>
        <v>-13976.449250005186</v>
      </c>
      <c r="J50" s="238">
        <f>'Récapitulatif ordinaire'!J7</f>
        <v>2.5187507271766663E-3</v>
      </c>
      <c r="K50" s="238">
        <f>'Récapitulatif ordinaire'!K7</f>
        <v>5.8172270655632019E-4</v>
      </c>
      <c r="L50" s="238">
        <f>'Récapitulatif ordinaire'!L7</f>
        <v>-1.1537410318851471E-3</v>
      </c>
      <c r="M50" s="238">
        <f>'Récapitulatif ordinaire'!M7</f>
        <v>-2.2515803575515747E-3</v>
      </c>
    </row>
  </sheetData>
  <mergeCells count="3">
    <mergeCell ref="I7:M7"/>
    <mergeCell ref="I17:M17"/>
    <mergeCell ref="I48:M48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2"/>
  <sheetViews>
    <sheetView zoomScaleNormal="100" workbookViewId="0">
      <selection activeCell="E5" sqref="E5:E6"/>
    </sheetView>
  </sheetViews>
  <sheetFormatPr baseColWidth="10" defaultColWidth="9.140625" defaultRowHeight="15" x14ac:dyDescent="0.25"/>
  <cols>
    <col min="1" max="1025" width="10.7109375" customWidth="1"/>
  </cols>
  <sheetData>
    <row r="1" spans="1:16" x14ac:dyDescent="0.25">
      <c r="A1" s="262" t="s">
        <v>769</v>
      </c>
    </row>
    <row r="2" spans="1:16" x14ac:dyDescent="0.25">
      <c r="G2" s="263" t="s">
        <v>770</v>
      </c>
      <c r="H2" s="263" t="s">
        <v>757</v>
      </c>
      <c r="I2" s="263" t="s">
        <v>770</v>
      </c>
      <c r="J2" s="263" t="s">
        <v>757</v>
      </c>
      <c r="K2" s="263" t="s">
        <v>770</v>
      </c>
      <c r="L2" s="263" t="s">
        <v>757</v>
      </c>
      <c r="M2" s="263" t="s">
        <v>770</v>
      </c>
      <c r="N2" s="263" t="s">
        <v>757</v>
      </c>
      <c r="O2" s="263" t="s">
        <v>770</v>
      </c>
      <c r="P2" s="263" t="s">
        <v>757</v>
      </c>
    </row>
    <row r="3" spans="1:16" x14ac:dyDescent="0.25">
      <c r="B3" s="333" t="s">
        <v>771</v>
      </c>
      <c r="C3" s="333"/>
      <c r="D3" s="333"/>
      <c r="E3" s="333"/>
      <c r="F3" s="333"/>
      <c r="G3" s="113">
        <f t="shared" ref="G3:P3" si="0">SUM(G7:G53)</f>
        <v>0</v>
      </c>
      <c r="H3" s="113">
        <f t="shared" si="0"/>
        <v>0</v>
      </c>
      <c r="I3" s="113">
        <f t="shared" si="0"/>
        <v>0</v>
      </c>
      <c r="J3" s="113">
        <f t="shared" si="0"/>
        <v>0</v>
      </c>
      <c r="K3" s="113">
        <f t="shared" si="0"/>
        <v>0</v>
      </c>
      <c r="L3" s="113">
        <f t="shared" si="0"/>
        <v>0</v>
      </c>
      <c r="M3" s="113">
        <f t="shared" si="0"/>
        <v>0</v>
      </c>
      <c r="N3" s="113">
        <f t="shared" si="0"/>
        <v>0</v>
      </c>
      <c r="O3" s="113">
        <f t="shared" si="0"/>
        <v>0</v>
      </c>
      <c r="P3" s="113">
        <f t="shared" si="0"/>
        <v>0</v>
      </c>
    </row>
    <row r="4" spans="1:16" x14ac:dyDescent="0.25">
      <c r="B4" s="264" t="s">
        <v>772</v>
      </c>
      <c r="C4" s="265"/>
      <c r="D4" s="265"/>
      <c r="E4" s="265"/>
      <c r="F4" s="266"/>
      <c r="G4" s="267" t="s">
        <v>773</v>
      </c>
      <c r="H4" s="267"/>
      <c r="I4" s="267"/>
      <c r="J4" s="267"/>
      <c r="K4" s="267"/>
      <c r="L4" s="267"/>
      <c r="M4" s="267"/>
      <c r="N4" s="267"/>
      <c r="O4" s="267"/>
      <c r="P4" s="267"/>
    </row>
    <row r="5" spans="1:16" ht="51.75" customHeight="1" x14ac:dyDescent="0.25">
      <c r="B5" s="334" t="s">
        <v>774</v>
      </c>
      <c r="C5" s="334"/>
      <c r="D5" s="334"/>
      <c r="E5" s="335" t="s">
        <v>775</v>
      </c>
      <c r="F5" s="268" t="s">
        <v>776</v>
      </c>
      <c r="G5" s="336">
        <f>Présentation!G5+1</f>
        <v>2024</v>
      </c>
      <c r="H5" s="336"/>
      <c r="I5" s="332">
        <f>G5+1</f>
        <v>2025</v>
      </c>
      <c r="J5" s="332"/>
      <c r="K5" s="331">
        <f>I5+1</f>
        <v>2026</v>
      </c>
      <c r="L5" s="331"/>
      <c r="M5" s="332">
        <f>K5+1</f>
        <v>2027</v>
      </c>
      <c r="N5" s="332"/>
      <c r="O5" s="331">
        <f>M5+1</f>
        <v>2028</v>
      </c>
      <c r="P5" s="331"/>
    </row>
    <row r="6" spans="1:16" x14ac:dyDescent="0.25">
      <c r="B6" s="263" t="s">
        <v>777</v>
      </c>
      <c r="C6" s="263" t="s">
        <v>778</v>
      </c>
      <c r="D6" s="263" t="s">
        <v>779</v>
      </c>
      <c r="E6" s="335"/>
      <c r="F6" s="269"/>
      <c r="G6" s="263" t="s">
        <v>770</v>
      </c>
      <c r="H6" s="263" t="s">
        <v>757</v>
      </c>
      <c r="I6" s="263" t="s">
        <v>770</v>
      </c>
      <c r="J6" s="263" t="s">
        <v>757</v>
      </c>
      <c r="K6" s="263" t="s">
        <v>770</v>
      </c>
      <c r="L6" s="263" t="s">
        <v>757</v>
      </c>
      <c r="M6" s="263" t="s">
        <v>770</v>
      </c>
      <c r="N6" s="263" t="s">
        <v>757</v>
      </c>
      <c r="O6" s="263" t="s">
        <v>770</v>
      </c>
      <c r="P6" s="263" t="s">
        <v>757</v>
      </c>
    </row>
    <row r="7" spans="1:16" x14ac:dyDescent="0.25">
      <c r="D7" s="270"/>
      <c r="G7" s="271" t="str">
        <f t="shared" ref="G7:G52" si="1">IF(ISERR(-CUMPRINC((1+$D7)^(1/12)-1,$C7*12,$B7,(((G$5-1)-$E7)*12)+1,(((G$5-1)-$E7)*12+1+11),0)),"",-CUMPRINC((1+$D7)^(1/12)-1,$C7*12,$B7,(((G$5-1)-$E7)*12)+1,(((G$5-1)-$E7)*12+1+11),0))</f>
        <v/>
      </c>
      <c r="H7" s="272" t="str">
        <f t="shared" ref="H7:H52" si="2">IF(ISERR(IF(G$5=$E7,(-CUMIPMT((1+$D7)^(1/12)-1,$C7*12,$B7,(((G$5)-$E7)*12)+1,(((G$5)-$E7)*12+1+11),0)/12*$F7),-CUMIPMT((1+$D7)^(1/12)-1,$C7*12,$B7,(((G$5-1)-$E7)*12)+1,(((G$5-1)-$E7)*12+1+11),0))),"",IF(G$5=$E7,(-CUMIPMT((1+$D7)^(1/12)-1,$C7*12,$B7,(((G$5)-$E7)*12)+1,(((G$5)-$E7)*12+1+11),0)/12*$F7),-CUMIPMT((1+$D7)^(1/12)-1,$C7*12,$B7,(((G$5-1)-$E7)*12)+1,(((G$5-1)-$E7)*12+1+11),0)))</f>
        <v/>
      </c>
      <c r="I7" s="271" t="str">
        <f t="shared" ref="I7:I52" si="3">IF(ISERR(-CUMPRINC((1+$D7)^(1/12)-1,$C7*12,$B7,(((I$5-1)-$E7)*12)+1,(((I$5-1)-$E7)*12+1+11),0)),"",-CUMPRINC((1+$D7)^(1/12)-1,$C7*12,$B7,(((I$5-1)-$E7)*12)+1,(((I$5-1)-$E7)*12+1+11),0))</f>
        <v/>
      </c>
      <c r="J7" s="272" t="str">
        <f t="shared" ref="J7:J52" si="4">IF(ISERR(IF(I$5=$E7,(-CUMIPMT((1+$D7)^(1/12)-1,$C7*12,$B7,(((I$5)-$E7)*12)+1,(((I$5)-$E7)*12+1+11),0)/12*$F7),-CUMIPMT((1+$D7)^(1/12)-1,$C7*12,$B7,(((I$5-1)-$E7)*12)+1,(((I$5-1)-$E7)*12+1+11),0))),"",IF(I$5=$E7,(-CUMIPMT((1+$D7)^(1/12)-1,$C7*12,$B7,(((I$5)-$E7)*12)+1,(((I$5)-$E7)*12+1+11),0)/12*$F7),-CUMIPMT((1+$D7)^(1/12)-1,$C7*12,$B7,(((I$5-1)-$E7)*12)+1,(((I$5-1)-$E7)*12+1+11),0)))</f>
        <v/>
      </c>
      <c r="K7" s="271" t="str">
        <f t="shared" ref="K7:K52" si="5">IF(ISERR(-CUMPRINC((1+$D7)^(1/12)-1,$C7*12,$B7,(((K$5-1)-$E7)*12)+1,(((K$5-1)-$E7)*12+1+11),0)),"",-CUMPRINC((1+$D7)^(1/12)-1,$C7*12,$B7,(((K$5-1)-$E7)*12)+1,(((K$5-1)-$E7)*12+1+11),0))</f>
        <v/>
      </c>
      <c r="L7" s="272" t="str">
        <f t="shared" ref="L7:L52" si="6">IF(ISERR(IF(K$5=$E7,(-CUMIPMT((1+$D7)^(1/12)-1,$C7*12,$B7,(((K$5)-$E7)*12)+1,(((K$5)-$E7)*12+1+11),0)/12*$F7),-CUMIPMT((1+$D7)^(1/12)-1,$C7*12,$B7,(((K$5-1)-$E7)*12)+1,(((K$5-1)-$E7)*12+1+11),0))),"",IF(K$5=$E7,(-CUMIPMT((1+$D7)^(1/12)-1,$C7*12,$B7,(((K$5)-$E7)*12)+1,(((K$5)-$E7)*12+1+11),0)/12*$F7),-CUMIPMT((1+$D7)^(1/12)-1,$C7*12,$B7,(((K$5-1)-$E7)*12)+1,(((K$5-1)-$E7)*12+1+11),0)))</f>
        <v/>
      </c>
      <c r="M7" s="271" t="str">
        <f t="shared" ref="M7:M52" si="7">IF(ISERR(-CUMPRINC((1+$D7)^(1/12)-1,$C7*12,$B7,(((M$5-1)-$E7)*12)+1,(((M$5-1)-$E7)*12+1+11),0)),"",-CUMPRINC((1+$D7)^(1/12)-1,$C7*12,$B7,(((M$5-1)-$E7)*12)+1,(((M$5-1)-$E7)*12+1+11),0))</f>
        <v/>
      </c>
      <c r="N7" s="272" t="str">
        <f t="shared" ref="N7:N52" si="8">IF(ISERR(IF(M$5=$E7,(-CUMIPMT((1+$D7)^(1/12)-1,$C7*12,$B7,(((M$5)-$E7)*12)+1,(((M$5)-$E7)*12+1+11),0)/12*$F7),-CUMIPMT((1+$D7)^(1/12)-1,$C7*12,$B7,(((M$5-1)-$E7)*12)+1,(((M$5-1)-$E7)*12+1+11),0))),"",IF(M$5=$E7,(-CUMIPMT((1+$D7)^(1/12)-1,$C7*12,$B7,(((M$5)-$E7)*12)+1,(((M$5)-$E7)*12+1+11),0)/12*$F7),-CUMIPMT((1+$D7)^(1/12)-1,$C7*12,$B7,(((M$5-1)-$E7)*12)+1,(((M$5-1)-$E7)*12+1+11),0)))</f>
        <v/>
      </c>
      <c r="O7" s="271" t="str">
        <f t="shared" ref="O7:O52" si="9">IF(ISERR(-CUMPRINC((1+$D7)^(1/12)-1,$C7*12,$B7,(((O$5-1)-$E7)*12)+1,(((O$5-1)-$E7)*12+1+11),0)),"",-CUMPRINC((1+$D7)^(1/12)-1,$C7*12,$B7,(((O$5-1)-$E7)*12)+1,(((O$5-1)-$E7)*12+1+11),0))</f>
        <v/>
      </c>
      <c r="P7" s="272" t="str">
        <f t="shared" ref="P7:P52" si="10">IF(ISERR(IF(O$5=$E7,(-CUMIPMT((1+$D7)^(1/12)-1,$C7*12,$B7,(((O$5)-$E7)*12)+1,(((O$5)-$E7)*12+1+11),0)/12*$F7),-CUMIPMT((1+$D7)^(1/12)-1,$C7*12,$B7,(((O$5-1)-$E7)*12)+1,(((O$5-1)-$E7)*12+1+11),0))),"",IF(O$5=$E7,(-CUMIPMT((1+$D7)^(1/12)-1,$C7*12,$B7,(((O$5)-$E7)*12)+1,(((O$5)-$E7)*12+1+11),0)/12*$F7),-CUMIPMT((1+$D7)^(1/12)-1,$C7*12,$B7,(((O$5-1)-$E7)*12)+1,(((O$5-1)-$E7)*12+1+11),0)))</f>
        <v/>
      </c>
    </row>
    <row r="8" spans="1:16" x14ac:dyDescent="0.25">
      <c r="D8" s="270"/>
      <c r="G8" s="271" t="str">
        <f t="shared" si="1"/>
        <v/>
      </c>
      <c r="H8" s="272" t="str">
        <f t="shared" si="2"/>
        <v/>
      </c>
      <c r="I8" s="271" t="str">
        <f t="shared" si="3"/>
        <v/>
      </c>
      <c r="J8" s="272" t="str">
        <f t="shared" si="4"/>
        <v/>
      </c>
      <c r="K8" s="271" t="str">
        <f t="shared" si="5"/>
        <v/>
      </c>
      <c r="L8" s="272" t="str">
        <f t="shared" si="6"/>
        <v/>
      </c>
      <c r="M8" s="271" t="str">
        <f t="shared" si="7"/>
        <v/>
      </c>
      <c r="N8" s="272" t="str">
        <f t="shared" si="8"/>
        <v/>
      </c>
      <c r="O8" s="271" t="str">
        <f t="shared" si="9"/>
        <v/>
      </c>
      <c r="P8" s="272" t="str">
        <f t="shared" si="10"/>
        <v/>
      </c>
    </row>
    <row r="9" spans="1:16" x14ac:dyDescent="0.25">
      <c r="D9" s="270"/>
      <c r="G9" s="271" t="str">
        <f t="shared" si="1"/>
        <v/>
      </c>
      <c r="H9" s="272" t="str">
        <f t="shared" si="2"/>
        <v/>
      </c>
      <c r="I9" s="271" t="str">
        <f t="shared" si="3"/>
        <v/>
      </c>
      <c r="J9" s="272" t="str">
        <f t="shared" si="4"/>
        <v/>
      </c>
      <c r="K9" s="271" t="str">
        <f t="shared" si="5"/>
        <v/>
      </c>
      <c r="L9" s="272" t="str">
        <f t="shared" si="6"/>
        <v/>
      </c>
      <c r="M9" s="271" t="str">
        <f t="shared" si="7"/>
        <v/>
      </c>
      <c r="N9" s="272" t="str">
        <f t="shared" si="8"/>
        <v/>
      </c>
      <c r="O9" s="271" t="str">
        <f t="shared" si="9"/>
        <v/>
      </c>
      <c r="P9" s="272" t="str">
        <f t="shared" si="10"/>
        <v/>
      </c>
    </row>
    <row r="10" spans="1:16" x14ac:dyDescent="0.25">
      <c r="D10" s="270"/>
      <c r="G10" s="271" t="str">
        <f t="shared" si="1"/>
        <v/>
      </c>
      <c r="H10" s="272" t="str">
        <f t="shared" si="2"/>
        <v/>
      </c>
      <c r="I10" s="271" t="str">
        <f t="shared" si="3"/>
        <v/>
      </c>
      <c r="J10" s="272" t="str">
        <f t="shared" si="4"/>
        <v/>
      </c>
      <c r="K10" s="271" t="str">
        <f t="shared" si="5"/>
        <v/>
      </c>
      <c r="L10" s="272" t="str">
        <f t="shared" si="6"/>
        <v/>
      </c>
      <c r="M10" s="271" t="str">
        <f t="shared" si="7"/>
        <v/>
      </c>
      <c r="N10" s="272" t="str">
        <f t="shared" si="8"/>
        <v/>
      </c>
      <c r="O10" s="271" t="str">
        <f t="shared" si="9"/>
        <v/>
      </c>
      <c r="P10" s="272" t="str">
        <f t="shared" si="10"/>
        <v/>
      </c>
    </row>
    <row r="11" spans="1:16" x14ac:dyDescent="0.25">
      <c r="D11" s="270"/>
      <c r="G11" s="271" t="str">
        <f t="shared" si="1"/>
        <v/>
      </c>
      <c r="H11" s="272" t="str">
        <f t="shared" si="2"/>
        <v/>
      </c>
      <c r="I11" s="271" t="str">
        <f t="shared" si="3"/>
        <v/>
      </c>
      <c r="J11" s="272" t="str">
        <f t="shared" si="4"/>
        <v/>
      </c>
      <c r="K11" s="271" t="str">
        <f t="shared" si="5"/>
        <v/>
      </c>
      <c r="L11" s="272" t="str">
        <f t="shared" si="6"/>
        <v/>
      </c>
      <c r="M11" s="271" t="str">
        <f t="shared" si="7"/>
        <v/>
      </c>
      <c r="N11" s="272" t="str">
        <f t="shared" si="8"/>
        <v/>
      </c>
      <c r="O11" s="271" t="str">
        <f t="shared" si="9"/>
        <v/>
      </c>
      <c r="P11" s="272" t="str">
        <f t="shared" si="10"/>
        <v/>
      </c>
    </row>
    <row r="12" spans="1:16" x14ac:dyDescent="0.25">
      <c r="D12" s="270"/>
      <c r="G12" s="271" t="str">
        <f t="shared" si="1"/>
        <v/>
      </c>
      <c r="H12" s="272" t="str">
        <f t="shared" si="2"/>
        <v/>
      </c>
      <c r="I12" s="271" t="str">
        <f t="shared" si="3"/>
        <v/>
      </c>
      <c r="J12" s="272" t="str">
        <f t="shared" si="4"/>
        <v/>
      </c>
      <c r="K12" s="271" t="str">
        <f t="shared" si="5"/>
        <v/>
      </c>
      <c r="L12" s="272" t="str">
        <f t="shared" si="6"/>
        <v/>
      </c>
      <c r="M12" s="271" t="str">
        <f t="shared" si="7"/>
        <v/>
      </c>
      <c r="N12" s="272" t="str">
        <f t="shared" si="8"/>
        <v/>
      </c>
      <c r="O12" s="271" t="str">
        <f t="shared" si="9"/>
        <v/>
      </c>
      <c r="P12" s="272" t="str">
        <f t="shared" si="10"/>
        <v/>
      </c>
    </row>
    <row r="13" spans="1:16" x14ac:dyDescent="0.25">
      <c r="D13" s="270"/>
      <c r="G13" s="271" t="str">
        <f t="shared" si="1"/>
        <v/>
      </c>
      <c r="H13" s="272" t="str">
        <f t="shared" si="2"/>
        <v/>
      </c>
      <c r="I13" s="271" t="str">
        <f t="shared" si="3"/>
        <v/>
      </c>
      <c r="J13" s="272" t="str">
        <f t="shared" si="4"/>
        <v/>
      </c>
      <c r="K13" s="271" t="str">
        <f t="shared" si="5"/>
        <v/>
      </c>
      <c r="L13" s="272" t="str">
        <f t="shared" si="6"/>
        <v/>
      </c>
      <c r="M13" s="271" t="str">
        <f t="shared" si="7"/>
        <v/>
      </c>
      <c r="N13" s="272" t="str">
        <f t="shared" si="8"/>
        <v/>
      </c>
      <c r="O13" s="271" t="str">
        <f t="shared" si="9"/>
        <v/>
      </c>
      <c r="P13" s="272" t="str">
        <f t="shared" si="10"/>
        <v/>
      </c>
    </row>
    <row r="14" spans="1:16" x14ac:dyDescent="0.25">
      <c r="D14" s="270"/>
      <c r="G14" s="271" t="str">
        <f t="shared" si="1"/>
        <v/>
      </c>
      <c r="H14" s="272" t="str">
        <f t="shared" si="2"/>
        <v/>
      </c>
      <c r="I14" s="271" t="str">
        <f t="shared" si="3"/>
        <v/>
      </c>
      <c r="J14" s="272" t="str">
        <f t="shared" si="4"/>
        <v/>
      </c>
      <c r="K14" s="271" t="str">
        <f t="shared" si="5"/>
        <v/>
      </c>
      <c r="L14" s="272" t="str">
        <f t="shared" si="6"/>
        <v/>
      </c>
      <c r="M14" s="271" t="str">
        <f t="shared" si="7"/>
        <v/>
      </c>
      <c r="N14" s="272" t="str">
        <f t="shared" si="8"/>
        <v/>
      </c>
      <c r="O14" s="271" t="str">
        <f t="shared" si="9"/>
        <v/>
      </c>
      <c r="P14" s="272" t="str">
        <f t="shared" si="10"/>
        <v/>
      </c>
    </row>
    <row r="15" spans="1:16" x14ac:dyDescent="0.25">
      <c r="D15" s="270"/>
      <c r="G15" s="271" t="str">
        <f t="shared" si="1"/>
        <v/>
      </c>
      <c r="H15" s="272" t="str">
        <f t="shared" si="2"/>
        <v/>
      </c>
      <c r="I15" s="271" t="str">
        <f t="shared" si="3"/>
        <v/>
      </c>
      <c r="J15" s="272" t="str">
        <f t="shared" si="4"/>
        <v/>
      </c>
      <c r="K15" s="271" t="str">
        <f t="shared" si="5"/>
        <v/>
      </c>
      <c r="L15" s="272" t="str">
        <f t="shared" si="6"/>
        <v/>
      </c>
      <c r="M15" s="271" t="str">
        <f t="shared" si="7"/>
        <v/>
      </c>
      <c r="N15" s="272" t="str">
        <f t="shared" si="8"/>
        <v/>
      </c>
      <c r="O15" s="271" t="str">
        <f t="shared" si="9"/>
        <v/>
      </c>
      <c r="P15" s="272" t="str">
        <f t="shared" si="10"/>
        <v/>
      </c>
    </row>
    <row r="16" spans="1:16" x14ac:dyDescent="0.25">
      <c r="D16" s="270"/>
      <c r="G16" s="271" t="str">
        <f t="shared" si="1"/>
        <v/>
      </c>
      <c r="H16" s="272" t="str">
        <f t="shared" si="2"/>
        <v/>
      </c>
      <c r="I16" s="271" t="str">
        <f t="shared" si="3"/>
        <v/>
      </c>
      <c r="J16" s="272" t="str">
        <f t="shared" si="4"/>
        <v/>
      </c>
      <c r="K16" s="271" t="str">
        <f t="shared" si="5"/>
        <v/>
      </c>
      <c r="L16" s="272" t="str">
        <f t="shared" si="6"/>
        <v/>
      </c>
      <c r="M16" s="271" t="str">
        <f t="shared" si="7"/>
        <v/>
      </c>
      <c r="N16" s="272" t="str">
        <f t="shared" si="8"/>
        <v/>
      </c>
      <c r="O16" s="271" t="str">
        <f t="shared" si="9"/>
        <v/>
      </c>
      <c r="P16" s="272" t="str">
        <f t="shared" si="10"/>
        <v/>
      </c>
    </row>
    <row r="17" spans="4:16" x14ac:dyDescent="0.25">
      <c r="D17" s="270"/>
      <c r="G17" s="271" t="str">
        <f t="shared" si="1"/>
        <v/>
      </c>
      <c r="H17" s="272" t="str">
        <f t="shared" si="2"/>
        <v/>
      </c>
      <c r="I17" s="271" t="str">
        <f t="shared" si="3"/>
        <v/>
      </c>
      <c r="J17" s="272" t="str">
        <f t="shared" si="4"/>
        <v/>
      </c>
      <c r="K17" s="271" t="str">
        <f t="shared" si="5"/>
        <v/>
      </c>
      <c r="L17" s="272" t="str">
        <f t="shared" si="6"/>
        <v/>
      </c>
      <c r="M17" s="271" t="str">
        <f t="shared" si="7"/>
        <v/>
      </c>
      <c r="N17" s="272" t="str">
        <f t="shared" si="8"/>
        <v/>
      </c>
      <c r="O17" s="271" t="str">
        <f t="shared" si="9"/>
        <v/>
      </c>
      <c r="P17" s="272" t="str">
        <f t="shared" si="10"/>
        <v/>
      </c>
    </row>
    <row r="18" spans="4:16" x14ac:dyDescent="0.25">
      <c r="D18" s="270"/>
      <c r="G18" s="271" t="str">
        <f t="shared" si="1"/>
        <v/>
      </c>
      <c r="H18" s="272" t="str">
        <f t="shared" si="2"/>
        <v/>
      </c>
      <c r="I18" s="271" t="str">
        <f t="shared" si="3"/>
        <v/>
      </c>
      <c r="J18" s="272" t="str">
        <f t="shared" si="4"/>
        <v/>
      </c>
      <c r="K18" s="271" t="str">
        <f t="shared" si="5"/>
        <v/>
      </c>
      <c r="L18" s="272" t="str">
        <f t="shared" si="6"/>
        <v/>
      </c>
      <c r="M18" s="271" t="str">
        <f t="shared" si="7"/>
        <v/>
      </c>
      <c r="N18" s="272" t="str">
        <f t="shared" si="8"/>
        <v/>
      </c>
      <c r="O18" s="271" t="str">
        <f t="shared" si="9"/>
        <v/>
      </c>
      <c r="P18" s="272" t="str">
        <f t="shared" si="10"/>
        <v/>
      </c>
    </row>
    <row r="19" spans="4:16" x14ac:dyDescent="0.25">
      <c r="D19" s="270"/>
      <c r="G19" s="271" t="str">
        <f t="shared" si="1"/>
        <v/>
      </c>
      <c r="H19" s="272" t="str">
        <f t="shared" si="2"/>
        <v/>
      </c>
      <c r="I19" s="271" t="str">
        <f t="shared" si="3"/>
        <v/>
      </c>
      <c r="J19" s="272" t="str">
        <f t="shared" si="4"/>
        <v/>
      </c>
      <c r="K19" s="271" t="str">
        <f t="shared" si="5"/>
        <v/>
      </c>
      <c r="L19" s="272" t="str">
        <f t="shared" si="6"/>
        <v/>
      </c>
      <c r="M19" s="271" t="str">
        <f t="shared" si="7"/>
        <v/>
      </c>
      <c r="N19" s="272" t="str">
        <f t="shared" si="8"/>
        <v/>
      </c>
      <c r="O19" s="271" t="str">
        <f t="shared" si="9"/>
        <v/>
      </c>
      <c r="P19" s="272" t="str">
        <f t="shared" si="10"/>
        <v/>
      </c>
    </row>
    <row r="20" spans="4:16" x14ac:dyDescent="0.25">
      <c r="D20" s="270"/>
      <c r="G20" s="271" t="str">
        <f t="shared" si="1"/>
        <v/>
      </c>
      <c r="H20" s="272" t="str">
        <f t="shared" si="2"/>
        <v/>
      </c>
      <c r="I20" s="271" t="str">
        <f t="shared" si="3"/>
        <v/>
      </c>
      <c r="J20" s="272" t="str">
        <f t="shared" si="4"/>
        <v/>
      </c>
      <c r="K20" s="271" t="str">
        <f t="shared" si="5"/>
        <v/>
      </c>
      <c r="L20" s="272" t="str">
        <f t="shared" si="6"/>
        <v/>
      </c>
      <c r="M20" s="271" t="str">
        <f t="shared" si="7"/>
        <v/>
      </c>
      <c r="N20" s="272" t="str">
        <f t="shared" si="8"/>
        <v/>
      </c>
      <c r="O20" s="271" t="str">
        <f t="shared" si="9"/>
        <v/>
      </c>
      <c r="P20" s="272" t="str">
        <f t="shared" si="10"/>
        <v/>
      </c>
    </row>
    <row r="21" spans="4:16" x14ac:dyDescent="0.25">
      <c r="D21" s="270"/>
      <c r="G21" s="271" t="str">
        <f t="shared" si="1"/>
        <v/>
      </c>
      <c r="H21" s="272" t="str">
        <f t="shared" si="2"/>
        <v/>
      </c>
      <c r="I21" s="271" t="str">
        <f t="shared" si="3"/>
        <v/>
      </c>
      <c r="J21" s="272" t="str">
        <f t="shared" si="4"/>
        <v/>
      </c>
      <c r="K21" s="271" t="str">
        <f t="shared" si="5"/>
        <v/>
      </c>
      <c r="L21" s="272" t="str">
        <f t="shared" si="6"/>
        <v/>
      </c>
      <c r="M21" s="271" t="str">
        <f t="shared" si="7"/>
        <v/>
      </c>
      <c r="N21" s="272" t="str">
        <f t="shared" si="8"/>
        <v/>
      </c>
      <c r="O21" s="271" t="str">
        <f t="shared" si="9"/>
        <v/>
      </c>
      <c r="P21" s="272" t="str">
        <f t="shared" si="10"/>
        <v/>
      </c>
    </row>
    <row r="22" spans="4:16" x14ac:dyDescent="0.25">
      <c r="D22" s="270"/>
      <c r="G22" s="271" t="str">
        <f t="shared" si="1"/>
        <v/>
      </c>
      <c r="H22" s="272" t="str">
        <f t="shared" si="2"/>
        <v/>
      </c>
      <c r="I22" s="271" t="str">
        <f t="shared" si="3"/>
        <v/>
      </c>
      <c r="J22" s="272" t="str">
        <f t="shared" si="4"/>
        <v/>
      </c>
      <c r="K22" s="271" t="str">
        <f t="shared" si="5"/>
        <v/>
      </c>
      <c r="L22" s="272" t="str">
        <f t="shared" si="6"/>
        <v/>
      </c>
      <c r="M22" s="271" t="str">
        <f t="shared" si="7"/>
        <v/>
      </c>
      <c r="N22" s="272" t="str">
        <f t="shared" si="8"/>
        <v/>
      </c>
      <c r="O22" s="271" t="str">
        <f t="shared" si="9"/>
        <v/>
      </c>
      <c r="P22" s="272" t="str">
        <f t="shared" si="10"/>
        <v/>
      </c>
    </row>
    <row r="23" spans="4:16" x14ac:dyDescent="0.25">
      <c r="D23" s="270"/>
      <c r="G23" s="271" t="str">
        <f t="shared" si="1"/>
        <v/>
      </c>
      <c r="H23" s="272" t="str">
        <f t="shared" si="2"/>
        <v/>
      </c>
      <c r="I23" s="271" t="str">
        <f t="shared" si="3"/>
        <v/>
      </c>
      <c r="J23" s="272" t="str">
        <f t="shared" si="4"/>
        <v/>
      </c>
      <c r="K23" s="271" t="str">
        <f t="shared" si="5"/>
        <v/>
      </c>
      <c r="L23" s="272" t="str">
        <f t="shared" si="6"/>
        <v/>
      </c>
      <c r="M23" s="271" t="str">
        <f t="shared" si="7"/>
        <v/>
      </c>
      <c r="N23" s="272" t="str">
        <f t="shared" si="8"/>
        <v/>
      </c>
      <c r="O23" s="271" t="str">
        <f t="shared" si="9"/>
        <v/>
      </c>
      <c r="P23" s="272" t="str">
        <f t="shared" si="10"/>
        <v/>
      </c>
    </row>
    <row r="24" spans="4:16" x14ac:dyDescent="0.25">
      <c r="D24" s="270"/>
      <c r="G24" s="271" t="str">
        <f t="shared" si="1"/>
        <v/>
      </c>
      <c r="H24" s="272" t="str">
        <f t="shared" si="2"/>
        <v/>
      </c>
      <c r="I24" s="271" t="str">
        <f t="shared" si="3"/>
        <v/>
      </c>
      <c r="J24" s="272" t="str">
        <f t="shared" si="4"/>
        <v/>
      </c>
      <c r="K24" s="271" t="str">
        <f t="shared" si="5"/>
        <v/>
      </c>
      <c r="L24" s="272" t="str">
        <f t="shared" si="6"/>
        <v/>
      </c>
      <c r="M24" s="271" t="str">
        <f t="shared" si="7"/>
        <v/>
      </c>
      <c r="N24" s="272" t="str">
        <f t="shared" si="8"/>
        <v/>
      </c>
      <c r="O24" s="271" t="str">
        <f t="shared" si="9"/>
        <v/>
      </c>
      <c r="P24" s="272" t="str">
        <f t="shared" si="10"/>
        <v/>
      </c>
    </row>
    <row r="25" spans="4:16" x14ac:dyDescent="0.25">
      <c r="D25" s="270"/>
      <c r="F25" s="273"/>
      <c r="G25" s="271" t="str">
        <f t="shared" si="1"/>
        <v/>
      </c>
      <c r="H25" s="272" t="str">
        <f t="shared" si="2"/>
        <v/>
      </c>
      <c r="I25" s="271" t="str">
        <f t="shared" si="3"/>
        <v/>
      </c>
      <c r="J25" s="272" t="str">
        <f t="shared" si="4"/>
        <v/>
      </c>
      <c r="K25" s="271" t="str">
        <f t="shared" si="5"/>
        <v/>
      </c>
      <c r="L25" s="272" t="str">
        <f t="shared" si="6"/>
        <v/>
      </c>
      <c r="M25" s="271" t="str">
        <f t="shared" si="7"/>
        <v/>
      </c>
      <c r="N25" s="272" t="str">
        <f t="shared" si="8"/>
        <v/>
      </c>
      <c r="O25" s="271" t="str">
        <f t="shared" si="9"/>
        <v/>
      </c>
      <c r="P25" s="272" t="str">
        <f t="shared" si="10"/>
        <v/>
      </c>
    </row>
    <row r="26" spans="4:16" x14ac:dyDescent="0.25">
      <c r="D26" s="270"/>
      <c r="G26" s="271" t="str">
        <f t="shared" si="1"/>
        <v/>
      </c>
      <c r="H26" s="272" t="str">
        <f t="shared" si="2"/>
        <v/>
      </c>
      <c r="I26" s="271" t="str">
        <f t="shared" si="3"/>
        <v/>
      </c>
      <c r="J26" s="272" t="str">
        <f t="shared" si="4"/>
        <v/>
      </c>
      <c r="K26" s="271" t="str">
        <f t="shared" si="5"/>
        <v/>
      </c>
      <c r="L26" s="272" t="str">
        <f t="shared" si="6"/>
        <v/>
      </c>
      <c r="M26" s="271" t="str">
        <f t="shared" si="7"/>
        <v/>
      </c>
      <c r="N26" s="272" t="str">
        <f t="shared" si="8"/>
        <v/>
      </c>
      <c r="O26" s="271" t="str">
        <f t="shared" si="9"/>
        <v/>
      </c>
      <c r="P26" s="272" t="str">
        <f t="shared" si="10"/>
        <v/>
      </c>
    </row>
    <row r="27" spans="4:16" x14ac:dyDescent="0.25">
      <c r="D27" s="270"/>
      <c r="F27" s="273"/>
      <c r="G27" s="271" t="str">
        <f t="shared" si="1"/>
        <v/>
      </c>
      <c r="H27" s="272" t="str">
        <f t="shared" si="2"/>
        <v/>
      </c>
      <c r="I27" s="271" t="str">
        <f t="shared" si="3"/>
        <v/>
      </c>
      <c r="J27" s="272" t="str">
        <f t="shared" si="4"/>
        <v/>
      </c>
      <c r="K27" s="271" t="str">
        <f t="shared" si="5"/>
        <v/>
      </c>
      <c r="L27" s="272" t="str">
        <f t="shared" si="6"/>
        <v/>
      </c>
      <c r="M27" s="271" t="str">
        <f t="shared" si="7"/>
        <v/>
      </c>
      <c r="N27" s="272" t="str">
        <f t="shared" si="8"/>
        <v/>
      </c>
      <c r="O27" s="271" t="str">
        <f t="shared" si="9"/>
        <v/>
      </c>
      <c r="P27" s="272" t="str">
        <f t="shared" si="10"/>
        <v/>
      </c>
    </row>
    <row r="28" spans="4:16" x14ac:dyDescent="0.25">
      <c r="D28" s="270"/>
      <c r="G28" s="271" t="str">
        <f t="shared" si="1"/>
        <v/>
      </c>
      <c r="H28" s="272" t="str">
        <f t="shared" si="2"/>
        <v/>
      </c>
      <c r="I28" s="271" t="str">
        <f t="shared" si="3"/>
        <v/>
      </c>
      <c r="J28" s="272" t="str">
        <f t="shared" si="4"/>
        <v/>
      </c>
      <c r="K28" s="271" t="str">
        <f t="shared" si="5"/>
        <v/>
      </c>
      <c r="L28" s="272" t="str">
        <f t="shared" si="6"/>
        <v/>
      </c>
      <c r="M28" s="271" t="str">
        <f t="shared" si="7"/>
        <v/>
      </c>
      <c r="N28" s="272" t="str">
        <f t="shared" si="8"/>
        <v/>
      </c>
      <c r="O28" s="271" t="str">
        <f t="shared" si="9"/>
        <v/>
      </c>
      <c r="P28" s="272" t="str">
        <f t="shared" si="10"/>
        <v/>
      </c>
    </row>
    <row r="29" spans="4:16" x14ac:dyDescent="0.25">
      <c r="D29" s="270"/>
      <c r="G29" s="271" t="str">
        <f t="shared" si="1"/>
        <v/>
      </c>
      <c r="H29" s="272" t="str">
        <f t="shared" si="2"/>
        <v/>
      </c>
      <c r="I29" s="271" t="str">
        <f t="shared" si="3"/>
        <v/>
      </c>
      <c r="J29" s="272" t="str">
        <f t="shared" si="4"/>
        <v/>
      </c>
      <c r="K29" s="271" t="str">
        <f t="shared" si="5"/>
        <v/>
      </c>
      <c r="L29" s="272" t="str">
        <f t="shared" si="6"/>
        <v/>
      </c>
      <c r="M29" s="271" t="str">
        <f t="shared" si="7"/>
        <v/>
      </c>
      <c r="N29" s="272" t="str">
        <f t="shared" si="8"/>
        <v/>
      </c>
      <c r="O29" s="271" t="str">
        <f t="shared" si="9"/>
        <v/>
      </c>
      <c r="P29" s="272" t="str">
        <f t="shared" si="10"/>
        <v/>
      </c>
    </row>
    <row r="30" spans="4:16" x14ac:dyDescent="0.25">
      <c r="D30" s="270"/>
      <c r="G30" s="271" t="str">
        <f t="shared" si="1"/>
        <v/>
      </c>
      <c r="H30" s="272" t="str">
        <f t="shared" si="2"/>
        <v/>
      </c>
      <c r="I30" s="271" t="str">
        <f t="shared" si="3"/>
        <v/>
      </c>
      <c r="J30" s="272" t="str">
        <f t="shared" si="4"/>
        <v/>
      </c>
      <c r="K30" s="271" t="str">
        <f t="shared" si="5"/>
        <v/>
      </c>
      <c r="L30" s="272" t="str">
        <f t="shared" si="6"/>
        <v/>
      </c>
      <c r="M30" s="271" t="str">
        <f t="shared" si="7"/>
        <v/>
      </c>
      <c r="N30" s="272" t="str">
        <f t="shared" si="8"/>
        <v/>
      </c>
      <c r="O30" s="271" t="str">
        <f t="shared" si="9"/>
        <v/>
      </c>
      <c r="P30" s="272" t="str">
        <f t="shared" si="10"/>
        <v/>
      </c>
    </row>
    <row r="31" spans="4:16" x14ac:dyDescent="0.25">
      <c r="D31" s="270"/>
      <c r="G31" s="271" t="str">
        <f t="shared" si="1"/>
        <v/>
      </c>
      <c r="H31" s="272" t="str">
        <f t="shared" si="2"/>
        <v/>
      </c>
      <c r="I31" s="271" t="str">
        <f t="shared" si="3"/>
        <v/>
      </c>
      <c r="J31" s="272" t="str">
        <f t="shared" si="4"/>
        <v/>
      </c>
      <c r="K31" s="271" t="str">
        <f t="shared" si="5"/>
        <v/>
      </c>
      <c r="L31" s="272" t="str">
        <f t="shared" si="6"/>
        <v/>
      </c>
      <c r="M31" s="271" t="str">
        <f t="shared" si="7"/>
        <v/>
      </c>
      <c r="N31" s="272" t="str">
        <f t="shared" si="8"/>
        <v/>
      </c>
      <c r="O31" s="271" t="str">
        <f t="shared" si="9"/>
        <v/>
      </c>
      <c r="P31" s="272" t="str">
        <f t="shared" si="10"/>
        <v/>
      </c>
    </row>
    <row r="32" spans="4:16" x14ac:dyDescent="0.25">
      <c r="D32" s="270"/>
      <c r="G32" s="271" t="str">
        <f t="shared" si="1"/>
        <v/>
      </c>
      <c r="H32" s="272" t="str">
        <f t="shared" si="2"/>
        <v/>
      </c>
      <c r="I32" s="271" t="str">
        <f t="shared" si="3"/>
        <v/>
      </c>
      <c r="J32" s="272" t="str">
        <f t="shared" si="4"/>
        <v/>
      </c>
      <c r="K32" s="271" t="str">
        <f t="shared" si="5"/>
        <v/>
      </c>
      <c r="L32" s="272" t="str">
        <f t="shared" si="6"/>
        <v/>
      </c>
      <c r="M32" s="271" t="str">
        <f t="shared" si="7"/>
        <v/>
      </c>
      <c r="N32" s="272" t="str">
        <f t="shared" si="8"/>
        <v/>
      </c>
      <c r="O32" s="271" t="str">
        <f t="shared" si="9"/>
        <v/>
      </c>
      <c r="P32" s="272" t="str">
        <f t="shared" si="10"/>
        <v/>
      </c>
    </row>
    <row r="33" spans="4:16" x14ac:dyDescent="0.25">
      <c r="D33" s="270"/>
      <c r="G33" s="271" t="str">
        <f t="shared" si="1"/>
        <v/>
      </c>
      <c r="H33" s="272" t="str">
        <f t="shared" si="2"/>
        <v/>
      </c>
      <c r="I33" s="271" t="str">
        <f t="shared" si="3"/>
        <v/>
      </c>
      <c r="J33" s="272" t="str">
        <f t="shared" si="4"/>
        <v/>
      </c>
      <c r="K33" s="271" t="str">
        <f t="shared" si="5"/>
        <v/>
      </c>
      <c r="L33" s="272" t="str">
        <f t="shared" si="6"/>
        <v/>
      </c>
      <c r="M33" s="271" t="str">
        <f t="shared" si="7"/>
        <v/>
      </c>
      <c r="N33" s="272" t="str">
        <f t="shared" si="8"/>
        <v/>
      </c>
      <c r="O33" s="271" t="str">
        <f t="shared" si="9"/>
        <v/>
      </c>
      <c r="P33" s="272" t="str">
        <f t="shared" si="10"/>
        <v/>
      </c>
    </row>
    <row r="34" spans="4:16" x14ac:dyDescent="0.25">
      <c r="D34" s="270"/>
      <c r="G34" s="271" t="str">
        <f t="shared" si="1"/>
        <v/>
      </c>
      <c r="H34" s="272" t="str">
        <f t="shared" si="2"/>
        <v/>
      </c>
      <c r="I34" s="271" t="str">
        <f t="shared" si="3"/>
        <v/>
      </c>
      <c r="J34" s="272" t="str">
        <f t="shared" si="4"/>
        <v/>
      </c>
      <c r="K34" s="271" t="str">
        <f t="shared" si="5"/>
        <v/>
      </c>
      <c r="L34" s="272" t="str">
        <f t="shared" si="6"/>
        <v/>
      </c>
      <c r="M34" s="271" t="str">
        <f t="shared" si="7"/>
        <v/>
      </c>
      <c r="N34" s="272" t="str">
        <f t="shared" si="8"/>
        <v/>
      </c>
      <c r="O34" s="271" t="str">
        <f t="shared" si="9"/>
        <v/>
      </c>
      <c r="P34" s="272" t="str">
        <f t="shared" si="10"/>
        <v/>
      </c>
    </row>
    <row r="35" spans="4:16" x14ac:dyDescent="0.25">
      <c r="D35" s="270"/>
      <c r="G35" s="271" t="str">
        <f t="shared" si="1"/>
        <v/>
      </c>
      <c r="H35" s="272" t="str">
        <f t="shared" si="2"/>
        <v/>
      </c>
      <c r="I35" s="271" t="str">
        <f t="shared" si="3"/>
        <v/>
      </c>
      <c r="J35" s="272" t="str">
        <f t="shared" si="4"/>
        <v/>
      </c>
      <c r="K35" s="271" t="str">
        <f t="shared" si="5"/>
        <v/>
      </c>
      <c r="L35" s="272" t="str">
        <f t="shared" si="6"/>
        <v/>
      </c>
      <c r="M35" s="271" t="str">
        <f t="shared" si="7"/>
        <v/>
      </c>
      <c r="N35" s="272" t="str">
        <f t="shared" si="8"/>
        <v/>
      </c>
      <c r="O35" s="271" t="str">
        <f t="shared" si="9"/>
        <v/>
      </c>
      <c r="P35" s="272" t="str">
        <f t="shared" si="10"/>
        <v/>
      </c>
    </row>
    <row r="36" spans="4:16" x14ac:dyDescent="0.25">
      <c r="D36" s="270"/>
      <c r="G36" s="271" t="str">
        <f t="shared" si="1"/>
        <v/>
      </c>
      <c r="H36" s="272" t="str">
        <f t="shared" si="2"/>
        <v/>
      </c>
      <c r="I36" s="271" t="str">
        <f t="shared" si="3"/>
        <v/>
      </c>
      <c r="J36" s="272" t="str">
        <f t="shared" si="4"/>
        <v/>
      </c>
      <c r="K36" s="271" t="str">
        <f t="shared" si="5"/>
        <v/>
      </c>
      <c r="L36" s="272" t="str">
        <f t="shared" si="6"/>
        <v/>
      </c>
      <c r="M36" s="271" t="str">
        <f t="shared" si="7"/>
        <v/>
      </c>
      <c r="N36" s="272" t="str">
        <f t="shared" si="8"/>
        <v/>
      </c>
      <c r="O36" s="271" t="str">
        <f t="shared" si="9"/>
        <v/>
      </c>
      <c r="P36" s="272" t="str">
        <f t="shared" si="10"/>
        <v/>
      </c>
    </row>
    <row r="37" spans="4:16" x14ac:dyDescent="0.25">
      <c r="D37" s="270"/>
      <c r="G37" s="271" t="str">
        <f t="shared" si="1"/>
        <v/>
      </c>
      <c r="H37" s="272" t="str">
        <f t="shared" si="2"/>
        <v/>
      </c>
      <c r="I37" s="271" t="str">
        <f t="shared" si="3"/>
        <v/>
      </c>
      <c r="J37" s="272" t="str">
        <f t="shared" si="4"/>
        <v/>
      </c>
      <c r="K37" s="271" t="str">
        <f t="shared" si="5"/>
        <v/>
      </c>
      <c r="L37" s="272" t="str">
        <f t="shared" si="6"/>
        <v/>
      </c>
      <c r="M37" s="271" t="str">
        <f t="shared" si="7"/>
        <v/>
      </c>
      <c r="N37" s="272" t="str">
        <f t="shared" si="8"/>
        <v/>
      </c>
      <c r="O37" s="271" t="str">
        <f t="shared" si="9"/>
        <v/>
      </c>
      <c r="P37" s="272" t="str">
        <f t="shared" si="10"/>
        <v/>
      </c>
    </row>
    <row r="38" spans="4:16" x14ac:dyDescent="0.25">
      <c r="D38" s="270"/>
      <c r="G38" s="271" t="str">
        <f t="shared" si="1"/>
        <v/>
      </c>
      <c r="H38" s="272" t="str">
        <f t="shared" si="2"/>
        <v/>
      </c>
      <c r="I38" s="271" t="str">
        <f t="shared" si="3"/>
        <v/>
      </c>
      <c r="J38" s="272" t="str">
        <f t="shared" si="4"/>
        <v/>
      </c>
      <c r="K38" s="271" t="str">
        <f t="shared" si="5"/>
        <v/>
      </c>
      <c r="L38" s="272" t="str">
        <f t="shared" si="6"/>
        <v/>
      </c>
      <c r="M38" s="271" t="str">
        <f t="shared" si="7"/>
        <v/>
      </c>
      <c r="N38" s="272" t="str">
        <f t="shared" si="8"/>
        <v/>
      </c>
      <c r="O38" s="271" t="str">
        <f t="shared" si="9"/>
        <v/>
      </c>
      <c r="P38" s="272" t="str">
        <f t="shared" si="10"/>
        <v/>
      </c>
    </row>
    <row r="39" spans="4:16" x14ac:dyDescent="0.25">
      <c r="D39" s="270"/>
      <c r="G39" s="271" t="str">
        <f t="shared" si="1"/>
        <v/>
      </c>
      <c r="H39" s="272" t="str">
        <f t="shared" si="2"/>
        <v/>
      </c>
      <c r="I39" s="271" t="str">
        <f t="shared" si="3"/>
        <v/>
      </c>
      <c r="J39" s="272" t="str">
        <f t="shared" si="4"/>
        <v/>
      </c>
      <c r="K39" s="271" t="str">
        <f t="shared" si="5"/>
        <v/>
      </c>
      <c r="L39" s="272" t="str">
        <f t="shared" si="6"/>
        <v/>
      </c>
      <c r="M39" s="271" t="str">
        <f t="shared" si="7"/>
        <v/>
      </c>
      <c r="N39" s="272" t="str">
        <f t="shared" si="8"/>
        <v/>
      </c>
      <c r="O39" s="271" t="str">
        <f t="shared" si="9"/>
        <v/>
      </c>
      <c r="P39" s="272" t="str">
        <f t="shared" si="10"/>
        <v/>
      </c>
    </row>
    <row r="40" spans="4:16" x14ac:dyDescent="0.25">
      <c r="D40" s="270"/>
      <c r="G40" s="271" t="str">
        <f t="shared" si="1"/>
        <v/>
      </c>
      <c r="H40" s="272" t="str">
        <f t="shared" si="2"/>
        <v/>
      </c>
      <c r="I40" s="271" t="str">
        <f t="shared" si="3"/>
        <v/>
      </c>
      <c r="J40" s="272" t="str">
        <f t="shared" si="4"/>
        <v/>
      </c>
      <c r="K40" s="271" t="str">
        <f t="shared" si="5"/>
        <v/>
      </c>
      <c r="L40" s="272" t="str">
        <f t="shared" si="6"/>
        <v/>
      </c>
      <c r="M40" s="271" t="str">
        <f t="shared" si="7"/>
        <v/>
      </c>
      <c r="N40" s="272" t="str">
        <f t="shared" si="8"/>
        <v/>
      </c>
      <c r="O40" s="271" t="str">
        <f t="shared" si="9"/>
        <v/>
      </c>
      <c r="P40" s="272" t="str">
        <f t="shared" si="10"/>
        <v/>
      </c>
    </row>
    <row r="41" spans="4:16" x14ac:dyDescent="0.25">
      <c r="D41" s="270"/>
      <c r="G41" s="271" t="str">
        <f t="shared" si="1"/>
        <v/>
      </c>
      <c r="H41" s="272" t="str">
        <f t="shared" si="2"/>
        <v/>
      </c>
      <c r="I41" s="271" t="str">
        <f t="shared" si="3"/>
        <v/>
      </c>
      <c r="J41" s="272" t="str">
        <f t="shared" si="4"/>
        <v/>
      </c>
      <c r="K41" s="271" t="str">
        <f t="shared" si="5"/>
        <v/>
      </c>
      <c r="L41" s="272" t="str">
        <f t="shared" si="6"/>
        <v/>
      </c>
      <c r="M41" s="271" t="str">
        <f t="shared" si="7"/>
        <v/>
      </c>
      <c r="N41" s="272" t="str">
        <f t="shared" si="8"/>
        <v/>
      </c>
      <c r="O41" s="271" t="str">
        <f t="shared" si="9"/>
        <v/>
      </c>
      <c r="P41" s="272" t="str">
        <f t="shared" si="10"/>
        <v/>
      </c>
    </row>
    <row r="42" spans="4:16" x14ac:dyDescent="0.25">
      <c r="D42" s="270"/>
      <c r="G42" s="271" t="str">
        <f t="shared" si="1"/>
        <v/>
      </c>
      <c r="H42" s="272" t="str">
        <f t="shared" si="2"/>
        <v/>
      </c>
      <c r="I42" s="271" t="str">
        <f t="shared" si="3"/>
        <v/>
      </c>
      <c r="J42" s="272" t="str">
        <f t="shared" si="4"/>
        <v/>
      </c>
      <c r="K42" s="271" t="str">
        <f t="shared" si="5"/>
        <v/>
      </c>
      <c r="L42" s="272" t="str">
        <f t="shared" si="6"/>
        <v/>
      </c>
      <c r="M42" s="271" t="str">
        <f t="shared" si="7"/>
        <v/>
      </c>
      <c r="N42" s="272" t="str">
        <f t="shared" si="8"/>
        <v/>
      </c>
      <c r="O42" s="271" t="str">
        <f t="shared" si="9"/>
        <v/>
      </c>
      <c r="P42" s="272" t="str">
        <f t="shared" si="10"/>
        <v/>
      </c>
    </row>
    <row r="43" spans="4:16" x14ac:dyDescent="0.25">
      <c r="D43" s="270"/>
      <c r="G43" s="271" t="str">
        <f t="shared" si="1"/>
        <v/>
      </c>
      <c r="H43" s="272" t="str">
        <f t="shared" si="2"/>
        <v/>
      </c>
      <c r="I43" s="271" t="str">
        <f t="shared" si="3"/>
        <v/>
      </c>
      <c r="J43" s="272" t="str">
        <f t="shared" si="4"/>
        <v/>
      </c>
      <c r="K43" s="271" t="str">
        <f t="shared" si="5"/>
        <v/>
      </c>
      <c r="L43" s="272" t="str">
        <f t="shared" si="6"/>
        <v/>
      </c>
      <c r="M43" s="271" t="str">
        <f t="shared" si="7"/>
        <v/>
      </c>
      <c r="N43" s="272" t="str">
        <f t="shared" si="8"/>
        <v/>
      </c>
      <c r="O43" s="271" t="str">
        <f t="shared" si="9"/>
        <v/>
      </c>
      <c r="P43" s="272" t="str">
        <f t="shared" si="10"/>
        <v/>
      </c>
    </row>
    <row r="44" spans="4:16" x14ac:dyDescent="0.25">
      <c r="D44" s="270"/>
      <c r="G44" s="271" t="str">
        <f t="shared" si="1"/>
        <v/>
      </c>
      <c r="H44" s="272" t="str">
        <f t="shared" si="2"/>
        <v/>
      </c>
      <c r="I44" s="271" t="str">
        <f t="shared" si="3"/>
        <v/>
      </c>
      <c r="J44" s="272" t="str">
        <f t="shared" si="4"/>
        <v/>
      </c>
      <c r="K44" s="271" t="str">
        <f t="shared" si="5"/>
        <v/>
      </c>
      <c r="L44" s="272" t="str">
        <f t="shared" si="6"/>
        <v/>
      </c>
      <c r="M44" s="271" t="str">
        <f t="shared" si="7"/>
        <v/>
      </c>
      <c r="N44" s="272" t="str">
        <f t="shared" si="8"/>
        <v/>
      </c>
      <c r="O44" s="271" t="str">
        <f t="shared" si="9"/>
        <v/>
      </c>
      <c r="P44" s="272" t="str">
        <f t="shared" si="10"/>
        <v/>
      </c>
    </row>
    <row r="45" spans="4:16" x14ac:dyDescent="0.25">
      <c r="D45" s="270"/>
      <c r="G45" s="271" t="str">
        <f t="shared" si="1"/>
        <v/>
      </c>
      <c r="H45" s="272" t="str">
        <f t="shared" si="2"/>
        <v/>
      </c>
      <c r="I45" s="271" t="str">
        <f t="shared" si="3"/>
        <v/>
      </c>
      <c r="J45" s="272" t="str">
        <f t="shared" si="4"/>
        <v/>
      </c>
      <c r="K45" s="271" t="str">
        <f t="shared" si="5"/>
        <v/>
      </c>
      <c r="L45" s="272" t="str">
        <f t="shared" si="6"/>
        <v/>
      </c>
      <c r="M45" s="271" t="str">
        <f t="shared" si="7"/>
        <v/>
      </c>
      <c r="N45" s="272" t="str">
        <f t="shared" si="8"/>
        <v/>
      </c>
      <c r="O45" s="271" t="str">
        <f t="shared" si="9"/>
        <v/>
      </c>
      <c r="P45" s="272" t="str">
        <f t="shared" si="10"/>
        <v/>
      </c>
    </row>
    <row r="46" spans="4:16" x14ac:dyDescent="0.25">
      <c r="D46" s="270"/>
      <c r="G46" s="271" t="str">
        <f t="shared" si="1"/>
        <v/>
      </c>
      <c r="H46" s="272" t="str">
        <f t="shared" si="2"/>
        <v/>
      </c>
      <c r="I46" s="271" t="str">
        <f t="shared" si="3"/>
        <v/>
      </c>
      <c r="J46" s="272" t="str">
        <f t="shared" si="4"/>
        <v/>
      </c>
      <c r="K46" s="271" t="str">
        <f t="shared" si="5"/>
        <v/>
      </c>
      <c r="L46" s="272" t="str">
        <f t="shared" si="6"/>
        <v/>
      </c>
      <c r="M46" s="271" t="str">
        <f t="shared" si="7"/>
        <v/>
      </c>
      <c r="N46" s="272" t="str">
        <f t="shared" si="8"/>
        <v/>
      </c>
      <c r="O46" s="271" t="str">
        <f t="shared" si="9"/>
        <v/>
      </c>
      <c r="P46" s="272" t="str">
        <f t="shared" si="10"/>
        <v/>
      </c>
    </row>
    <row r="47" spans="4:16" x14ac:dyDescent="0.25">
      <c r="D47" s="270"/>
      <c r="G47" s="271" t="str">
        <f t="shared" si="1"/>
        <v/>
      </c>
      <c r="H47" s="272" t="str">
        <f t="shared" si="2"/>
        <v/>
      </c>
      <c r="I47" s="271" t="str">
        <f t="shared" si="3"/>
        <v/>
      </c>
      <c r="J47" s="272" t="str">
        <f t="shared" si="4"/>
        <v/>
      </c>
      <c r="K47" s="271" t="str">
        <f t="shared" si="5"/>
        <v/>
      </c>
      <c r="L47" s="272" t="str">
        <f t="shared" si="6"/>
        <v/>
      </c>
      <c r="M47" s="271" t="str">
        <f t="shared" si="7"/>
        <v/>
      </c>
      <c r="N47" s="272" t="str">
        <f t="shared" si="8"/>
        <v/>
      </c>
      <c r="O47" s="271" t="str">
        <f t="shared" si="9"/>
        <v/>
      </c>
      <c r="P47" s="272" t="str">
        <f t="shared" si="10"/>
        <v/>
      </c>
    </row>
    <row r="48" spans="4:16" x14ac:dyDescent="0.25">
      <c r="D48" s="270"/>
      <c r="G48" s="271" t="str">
        <f t="shared" si="1"/>
        <v/>
      </c>
      <c r="H48" s="272" t="str">
        <f t="shared" si="2"/>
        <v/>
      </c>
      <c r="I48" s="271" t="str">
        <f t="shared" si="3"/>
        <v/>
      </c>
      <c r="J48" s="272" t="str">
        <f t="shared" si="4"/>
        <v/>
      </c>
      <c r="K48" s="271" t="str">
        <f t="shared" si="5"/>
        <v/>
      </c>
      <c r="L48" s="272" t="str">
        <f t="shared" si="6"/>
        <v/>
      </c>
      <c r="M48" s="271" t="str">
        <f t="shared" si="7"/>
        <v/>
      </c>
      <c r="N48" s="272" t="str">
        <f t="shared" si="8"/>
        <v/>
      </c>
      <c r="O48" s="271" t="str">
        <f t="shared" si="9"/>
        <v/>
      </c>
      <c r="P48" s="272" t="str">
        <f t="shared" si="10"/>
        <v/>
      </c>
    </row>
    <row r="49" spans="4:16" x14ac:dyDescent="0.25">
      <c r="D49" s="270"/>
      <c r="G49" s="271" t="str">
        <f t="shared" si="1"/>
        <v/>
      </c>
      <c r="H49" s="272" t="str">
        <f t="shared" si="2"/>
        <v/>
      </c>
      <c r="I49" s="271" t="str">
        <f t="shared" si="3"/>
        <v/>
      </c>
      <c r="J49" s="272" t="str">
        <f t="shared" si="4"/>
        <v/>
      </c>
      <c r="K49" s="271" t="str">
        <f t="shared" si="5"/>
        <v/>
      </c>
      <c r="L49" s="272" t="str">
        <f t="shared" si="6"/>
        <v/>
      </c>
      <c r="M49" s="271" t="str">
        <f t="shared" si="7"/>
        <v/>
      </c>
      <c r="N49" s="272" t="str">
        <f t="shared" si="8"/>
        <v/>
      </c>
      <c r="O49" s="271" t="str">
        <f t="shared" si="9"/>
        <v/>
      </c>
      <c r="P49" s="272" t="str">
        <f t="shared" si="10"/>
        <v/>
      </c>
    </row>
    <row r="50" spans="4:16" x14ac:dyDescent="0.25">
      <c r="D50" s="270"/>
      <c r="G50" s="271" t="str">
        <f t="shared" si="1"/>
        <v/>
      </c>
      <c r="H50" s="272" t="str">
        <f t="shared" si="2"/>
        <v/>
      </c>
      <c r="I50" s="271" t="str">
        <f t="shared" si="3"/>
        <v/>
      </c>
      <c r="J50" s="272" t="str">
        <f t="shared" si="4"/>
        <v/>
      </c>
      <c r="K50" s="271" t="str">
        <f t="shared" si="5"/>
        <v/>
      </c>
      <c r="L50" s="272" t="str">
        <f t="shared" si="6"/>
        <v/>
      </c>
      <c r="M50" s="271" t="str">
        <f t="shared" si="7"/>
        <v/>
      </c>
      <c r="N50" s="272" t="str">
        <f t="shared" si="8"/>
        <v/>
      </c>
      <c r="O50" s="271" t="str">
        <f t="shared" si="9"/>
        <v/>
      </c>
      <c r="P50" s="272" t="str">
        <f t="shared" si="10"/>
        <v/>
      </c>
    </row>
    <row r="51" spans="4:16" x14ac:dyDescent="0.25">
      <c r="D51" s="270"/>
      <c r="G51" s="271" t="str">
        <f t="shared" si="1"/>
        <v/>
      </c>
      <c r="H51" s="272" t="str">
        <f t="shared" si="2"/>
        <v/>
      </c>
      <c r="I51" s="271" t="str">
        <f t="shared" si="3"/>
        <v/>
      </c>
      <c r="J51" s="272" t="str">
        <f t="shared" si="4"/>
        <v/>
      </c>
      <c r="K51" s="271" t="str">
        <f t="shared" si="5"/>
        <v/>
      </c>
      <c r="L51" s="272" t="str">
        <f t="shared" si="6"/>
        <v/>
      </c>
      <c r="M51" s="271" t="str">
        <f t="shared" si="7"/>
        <v/>
      </c>
      <c r="N51" s="272" t="str">
        <f t="shared" si="8"/>
        <v/>
      </c>
      <c r="O51" s="271" t="str">
        <f t="shared" si="9"/>
        <v/>
      </c>
      <c r="P51" s="272" t="str">
        <f t="shared" si="10"/>
        <v/>
      </c>
    </row>
    <row r="52" spans="4:16" x14ac:dyDescent="0.25">
      <c r="D52" s="270"/>
      <c r="G52" s="271" t="str">
        <f t="shared" si="1"/>
        <v/>
      </c>
      <c r="H52" s="272" t="str">
        <f t="shared" si="2"/>
        <v/>
      </c>
      <c r="I52" s="271" t="str">
        <f t="shared" si="3"/>
        <v/>
      </c>
      <c r="J52" s="272" t="str">
        <f t="shared" si="4"/>
        <v/>
      </c>
      <c r="K52" s="271" t="str">
        <f t="shared" si="5"/>
        <v/>
      </c>
      <c r="L52" s="272" t="str">
        <f t="shared" si="6"/>
        <v/>
      </c>
      <c r="M52" s="271" t="str">
        <f t="shared" si="7"/>
        <v/>
      </c>
      <c r="N52" s="272" t="str">
        <f t="shared" si="8"/>
        <v/>
      </c>
      <c r="O52" s="271" t="str">
        <f t="shared" si="9"/>
        <v/>
      </c>
      <c r="P52" s="272" t="str">
        <f t="shared" si="10"/>
        <v/>
      </c>
    </row>
  </sheetData>
  <mergeCells count="8">
    <mergeCell ref="K5:L5"/>
    <mergeCell ref="M5:N5"/>
    <mergeCell ref="O5:P5"/>
    <mergeCell ref="B3:F3"/>
    <mergeCell ref="B5:D5"/>
    <mergeCell ref="E5:E6"/>
    <mergeCell ref="G5:H5"/>
    <mergeCell ref="I5:J5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66"/>
  <sheetViews>
    <sheetView zoomScaleNormal="100" workbookViewId="0">
      <pane xSplit="3" ySplit="2" topLeftCell="D3" activePane="bottomRight" state="frozen"/>
      <selection pane="topRight" activeCell="D1" sqref="D1"/>
      <selection pane="bottomLeft" activeCell="A56" sqref="A56"/>
      <selection pane="bottomRight" activeCell="B9" sqref="B9"/>
    </sheetView>
  </sheetViews>
  <sheetFormatPr baseColWidth="10" defaultColWidth="9.140625" defaultRowHeight="15" x14ac:dyDescent="0.25"/>
  <cols>
    <col min="1" max="1" width="4" style="22" customWidth="1"/>
    <col min="2" max="2" width="22.42578125" style="23" customWidth="1"/>
    <col min="3" max="3" width="44.42578125" style="24" customWidth="1"/>
    <col min="4" max="12" width="10.85546875" style="25" customWidth="1"/>
    <col min="13" max="13" width="11.85546875" style="25" customWidth="1"/>
    <col min="14" max="18" width="10.85546875" style="22" customWidth="1"/>
    <col min="19" max="1025" width="11.42578125" style="26"/>
  </cols>
  <sheetData>
    <row r="1" spans="1:18" ht="12.75" customHeight="1" x14ac:dyDescent="0.25">
      <c r="A1" s="25"/>
      <c r="B1" s="298" t="s">
        <v>14</v>
      </c>
      <c r="C1" s="298" t="s">
        <v>15</v>
      </c>
      <c r="D1" s="299" t="s">
        <v>780</v>
      </c>
      <c r="E1" s="299"/>
      <c r="F1" s="299"/>
      <c r="G1" s="299"/>
      <c r="H1" s="299"/>
      <c r="I1" s="298" t="s">
        <v>17</v>
      </c>
      <c r="J1" s="298"/>
      <c r="K1" s="298"/>
      <c r="L1" s="298"/>
      <c r="M1" s="298"/>
      <c r="N1" s="298"/>
      <c r="O1" s="298"/>
      <c r="P1" s="298"/>
      <c r="Q1" s="298"/>
      <c r="R1" s="298"/>
    </row>
    <row r="2" spans="1:18" ht="60.75" customHeight="1" x14ac:dyDescent="0.25">
      <c r="A2" s="25"/>
      <c r="B2" s="298"/>
      <c r="C2" s="298"/>
      <c r="D2" s="299"/>
      <c r="E2" s="299"/>
      <c r="F2" s="299"/>
      <c r="G2" s="299"/>
      <c r="H2" s="299"/>
      <c r="I2" s="298"/>
      <c r="J2" s="298"/>
      <c r="K2" s="298"/>
      <c r="L2" s="298"/>
      <c r="M2" s="298"/>
      <c r="N2" s="298"/>
      <c r="O2" s="298"/>
      <c r="P2" s="298"/>
      <c r="Q2" s="298"/>
      <c r="R2" s="298"/>
    </row>
    <row r="3" spans="1:18" x14ac:dyDescent="0.25">
      <c r="B3" s="274"/>
      <c r="C3" s="275" t="s">
        <v>18</v>
      </c>
      <c r="D3" s="27">
        <f>Présentation!G5+1</f>
        <v>2024</v>
      </c>
      <c r="E3" s="27">
        <f>D3+1</f>
        <v>2025</v>
      </c>
      <c r="F3" s="27">
        <f>E3+1</f>
        <v>2026</v>
      </c>
      <c r="G3" s="27">
        <f>F3+1</f>
        <v>2027</v>
      </c>
      <c r="H3" s="27">
        <f>G3+1</f>
        <v>2028</v>
      </c>
      <c r="I3" s="27">
        <f>D3</f>
        <v>2024</v>
      </c>
      <c r="J3" s="27">
        <f>E3</f>
        <v>2025</v>
      </c>
      <c r="K3" s="27">
        <f>F3</f>
        <v>2026</v>
      </c>
      <c r="L3" s="27">
        <f>G3</f>
        <v>2027</v>
      </c>
      <c r="M3" s="27">
        <f>H3</f>
        <v>2028</v>
      </c>
      <c r="N3" s="27">
        <f>D3</f>
        <v>2024</v>
      </c>
      <c r="O3" s="27">
        <f>E3</f>
        <v>2025</v>
      </c>
      <c r="P3" s="27">
        <f>F3</f>
        <v>2026</v>
      </c>
      <c r="Q3" s="27">
        <f>G3</f>
        <v>2027</v>
      </c>
      <c r="R3" s="27">
        <f>H3</f>
        <v>2028</v>
      </c>
    </row>
    <row r="4" spans="1:18" x14ac:dyDescent="0.25">
      <c r="B4" s="28" t="s">
        <v>19</v>
      </c>
      <c r="C4" s="29" t="s">
        <v>20</v>
      </c>
      <c r="D4" s="30"/>
      <c r="E4" s="31"/>
      <c r="F4" s="31"/>
      <c r="G4" s="31"/>
      <c r="H4" s="31"/>
      <c r="I4" s="32"/>
      <c r="J4" s="32"/>
      <c r="K4" s="32"/>
      <c r="L4" s="32"/>
      <c r="M4" s="32"/>
      <c r="N4" s="33"/>
      <c r="O4" s="33"/>
      <c r="P4" s="33"/>
      <c r="Q4" s="33"/>
      <c r="R4" s="33"/>
    </row>
    <row r="5" spans="1:18" ht="24" x14ac:dyDescent="0.25">
      <c r="B5" s="28" t="s">
        <v>21</v>
      </c>
      <c r="C5" s="29" t="s">
        <v>22</v>
      </c>
      <c r="D5" s="30"/>
      <c r="E5" s="31"/>
      <c r="F5" s="31"/>
      <c r="G5" s="31"/>
      <c r="H5" s="31"/>
      <c r="I5" s="32"/>
      <c r="J5" s="32"/>
      <c r="K5" s="32"/>
      <c r="L5" s="32"/>
      <c r="M5" s="32"/>
      <c r="N5" s="33"/>
      <c r="O5" s="33"/>
      <c r="P5" s="33"/>
      <c r="Q5" s="33"/>
      <c r="R5" s="33"/>
    </row>
    <row r="6" spans="1:18" x14ac:dyDescent="0.25">
      <c r="B6" s="28" t="s">
        <v>23</v>
      </c>
      <c r="C6" s="29" t="s">
        <v>24</v>
      </c>
      <c r="D6" s="30"/>
      <c r="E6" s="31"/>
      <c r="F6" s="31"/>
      <c r="G6" s="31"/>
      <c r="H6" s="31"/>
      <c r="I6" s="34"/>
      <c r="J6" s="34"/>
      <c r="K6" s="34"/>
      <c r="L6" s="34"/>
      <c r="M6" s="34"/>
      <c r="N6" s="33"/>
      <c r="O6" s="33"/>
      <c r="P6" s="33"/>
      <c r="Q6" s="33"/>
      <c r="R6" s="33"/>
    </row>
    <row r="7" spans="1:18" x14ac:dyDescent="0.25">
      <c r="B7" s="28" t="s">
        <v>25</v>
      </c>
      <c r="C7" s="29" t="s">
        <v>26</v>
      </c>
      <c r="D7" s="30"/>
      <c r="E7" s="31"/>
      <c r="F7" s="31"/>
      <c r="G7" s="31"/>
      <c r="H7" s="31"/>
      <c r="I7" s="34"/>
      <c r="J7" s="34"/>
      <c r="K7" s="34"/>
      <c r="L7" s="34"/>
      <c r="M7" s="34"/>
      <c r="N7" s="33"/>
      <c r="O7" s="33"/>
      <c r="P7" s="33"/>
      <c r="Q7" s="33"/>
      <c r="R7" s="33"/>
    </row>
    <row r="8" spans="1:18" x14ac:dyDescent="0.25">
      <c r="B8" s="28" t="s">
        <v>27</v>
      </c>
      <c r="C8" s="29" t="s">
        <v>28</v>
      </c>
      <c r="D8" s="30"/>
      <c r="E8" s="31"/>
      <c r="F8" s="31"/>
      <c r="G8" s="31"/>
      <c r="H8" s="31"/>
      <c r="I8" s="32"/>
      <c r="J8" s="32"/>
      <c r="K8" s="32"/>
      <c r="L8" s="32"/>
      <c r="M8" s="32"/>
      <c r="N8" s="33"/>
      <c r="O8" s="33"/>
      <c r="P8" s="33"/>
      <c r="Q8" s="33"/>
      <c r="R8" s="33"/>
    </row>
    <row r="9" spans="1:18" x14ac:dyDescent="0.25">
      <c r="B9" s="28" t="s">
        <v>29</v>
      </c>
      <c r="C9" s="29" t="s">
        <v>30</v>
      </c>
      <c r="D9" s="30"/>
      <c r="E9" s="31"/>
      <c r="F9" s="31"/>
      <c r="G9" s="31"/>
      <c r="H9" s="31"/>
      <c r="I9" s="32"/>
      <c r="J9" s="32"/>
      <c r="K9" s="32"/>
      <c r="L9" s="32"/>
      <c r="M9" s="32"/>
      <c r="N9" s="33"/>
      <c r="O9" s="33"/>
      <c r="P9" s="33"/>
      <c r="Q9" s="33"/>
      <c r="R9" s="33"/>
    </row>
    <row r="10" spans="1:18" x14ac:dyDescent="0.25">
      <c r="B10" s="28" t="s">
        <v>31</v>
      </c>
      <c r="C10" s="29" t="s">
        <v>32</v>
      </c>
      <c r="D10" s="30"/>
      <c r="E10" s="31"/>
      <c r="F10" s="31"/>
      <c r="G10" s="31"/>
      <c r="H10" s="31"/>
      <c r="I10" s="32"/>
      <c r="J10" s="32"/>
      <c r="K10" s="32"/>
      <c r="L10" s="32"/>
      <c r="M10" s="32"/>
      <c r="N10" s="33"/>
      <c r="O10" s="33"/>
      <c r="P10" s="33"/>
      <c r="Q10" s="33"/>
      <c r="R10" s="33"/>
    </row>
    <row r="11" spans="1:18" ht="24" x14ac:dyDescent="0.25">
      <c r="B11" s="28" t="s">
        <v>33</v>
      </c>
      <c r="C11" s="29" t="s">
        <v>34</v>
      </c>
      <c r="D11" s="30"/>
      <c r="E11" s="31"/>
      <c r="F11" s="31"/>
      <c r="G11" s="31"/>
      <c r="H11" s="31"/>
      <c r="I11" s="34"/>
      <c r="J11" s="34"/>
      <c r="K11" s="34"/>
      <c r="L11" s="34"/>
      <c r="M11" s="34"/>
      <c r="N11" s="33"/>
      <c r="O11" s="33"/>
      <c r="P11" s="33"/>
      <c r="Q11" s="33"/>
      <c r="R11" s="33"/>
    </row>
    <row r="12" spans="1:18" x14ac:dyDescent="0.25">
      <c r="B12" s="28" t="s">
        <v>35</v>
      </c>
      <c r="C12" s="29" t="s">
        <v>36</v>
      </c>
      <c r="D12" s="30"/>
      <c r="E12" s="31"/>
      <c r="F12" s="31"/>
      <c r="G12" s="31"/>
      <c r="H12" s="31"/>
      <c r="I12" s="34"/>
      <c r="J12" s="34"/>
      <c r="K12" s="34"/>
      <c r="L12" s="34"/>
      <c r="M12" s="34"/>
      <c r="N12" s="33"/>
      <c r="O12" s="33"/>
      <c r="P12" s="33"/>
      <c r="Q12" s="33"/>
      <c r="R12" s="33"/>
    </row>
    <row r="13" spans="1:18" x14ac:dyDescent="0.25">
      <c r="B13" s="28" t="s">
        <v>37</v>
      </c>
      <c r="C13" s="29" t="s">
        <v>38</v>
      </c>
      <c r="D13" s="30"/>
      <c r="E13" s="31"/>
      <c r="F13" s="31"/>
      <c r="G13" s="31"/>
      <c r="H13" s="31"/>
      <c r="I13" s="32"/>
      <c r="J13" s="32"/>
      <c r="K13" s="32"/>
      <c r="L13" s="32"/>
      <c r="M13" s="32"/>
      <c r="N13" s="33"/>
      <c r="O13" s="33"/>
      <c r="P13" s="33"/>
      <c r="Q13" s="33"/>
      <c r="R13" s="33"/>
    </row>
    <row r="14" spans="1:18" x14ac:dyDescent="0.25">
      <c r="B14" s="28" t="s">
        <v>39</v>
      </c>
      <c r="C14" s="29" t="s">
        <v>40</v>
      </c>
      <c r="D14" s="30"/>
      <c r="E14" s="31"/>
      <c r="F14" s="31"/>
      <c r="G14" s="31"/>
      <c r="H14" s="31"/>
      <c r="I14" s="32"/>
      <c r="J14" s="32"/>
      <c r="K14" s="32"/>
      <c r="L14" s="32"/>
      <c r="M14" s="32"/>
      <c r="N14" s="33"/>
      <c r="O14" s="33"/>
      <c r="P14" s="33"/>
      <c r="Q14" s="33"/>
      <c r="R14" s="33"/>
    </row>
    <row r="15" spans="1:18" ht="35.25" x14ac:dyDescent="0.25">
      <c r="B15" s="28" t="s">
        <v>41</v>
      </c>
      <c r="C15" s="29" t="s">
        <v>42</v>
      </c>
      <c r="D15" s="30"/>
      <c r="E15" s="31"/>
      <c r="F15" s="31"/>
      <c r="G15" s="31"/>
      <c r="H15" s="31"/>
      <c r="I15" s="34"/>
      <c r="J15" s="34"/>
      <c r="K15" s="34"/>
      <c r="L15" s="34"/>
      <c r="M15" s="34"/>
      <c r="N15" s="33"/>
      <c r="O15" s="33"/>
      <c r="P15" s="33"/>
      <c r="Q15" s="33"/>
      <c r="R15" s="33"/>
    </row>
    <row r="16" spans="1:18" ht="24" x14ac:dyDescent="0.25">
      <c r="B16" s="28" t="s">
        <v>43</v>
      </c>
      <c r="C16" s="29" t="s">
        <v>44</v>
      </c>
      <c r="D16" s="30"/>
      <c r="E16" s="31"/>
      <c r="F16" s="31"/>
      <c r="G16" s="31"/>
      <c r="H16" s="31"/>
      <c r="I16" s="34"/>
      <c r="J16" s="34"/>
      <c r="K16" s="34"/>
      <c r="L16" s="34"/>
      <c r="M16" s="34"/>
      <c r="N16" s="33"/>
      <c r="O16" s="33"/>
      <c r="P16" s="33"/>
      <c r="Q16" s="33"/>
      <c r="R16" s="33"/>
    </row>
    <row r="17" spans="2:18" ht="24" x14ac:dyDescent="0.25">
      <c r="B17" s="35" t="s">
        <v>45</v>
      </c>
      <c r="C17" s="36" t="s">
        <v>46</v>
      </c>
      <c r="D17" s="30"/>
      <c r="E17" s="31"/>
      <c r="F17" s="31"/>
      <c r="G17" s="31"/>
      <c r="H17" s="31"/>
      <c r="I17" s="34"/>
      <c r="J17" s="34"/>
      <c r="K17" s="34"/>
      <c r="L17" s="34"/>
      <c r="M17" s="34"/>
      <c r="N17" s="33"/>
      <c r="O17" s="33"/>
      <c r="P17" s="33"/>
      <c r="Q17" s="33"/>
      <c r="R17" s="33"/>
    </row>
    <row r="18" spans="2:18" x14ac:dyDescent="0.25">
      <c r="B18" s="35" t="s">
        <v>47</v>
      </c>
      <c r="C18" s="36" t="s">
        <v>48</v>
      </c>
      <c r="D18" s="30"/>
      <c r="E18" s="31"/>
      <c r="F18" s="31"/>
      <c r="G18" s="31"/>
      <c r="H18" s="31"/>
      <c r="I18" s="34"/>
      <c r="J18" s="34"/>
      <c r="K18" s="34"/>
      <c r="L18" s="34"/>
      <c r="M18" s="34"/>
      <c r="N18" s="33"/>
      <c r="O18" s="33"/>
      <c r="P18" s="33"/>
      <c r="Q18" s="33"/>
      <c r="R18" s="33"/>
    </row>
    <row r="19" spans="2:18" x14ac:dyDescent="0.25">
      <c r="B19" s="35"/>
      <c r="C19" s="36" t="s">
        <v>49</v>
      </c>
      <c r="D19" s="30"/>
      <c r="E19" s="31"/>
      <c r="F19" s="31"/>
      <c r="G19" s="31"/>
      <c r="H19" s="31"/>
      <c r="I19" s="34"/>
      <c r="J19" s="34"/>
      <c r="K19" s="34"/>
      <c r="L19" s="34"/>
      <c r="M19" s="34"/>
      <c r="N19" s="33"/>
      <c r="O19" s="33"/>
      <c r="P19" s="33"/>
      <c r="Q19" s="33"/>
      <c r="R19" s="33"/>
    </row>
    <row r="20" spans="2:18" x14ac:dyDescent="0.25">
      <c r="B20" s="37"/>
      <c r="C20" s="38" t="s">
        <v>50</v>
      </c>
      <c r="D20" s="281"/>
      <c r="E20" s="281"/>
      <c r="F20" s="281"/>
      <c r="G20" s="281"/>
      <c r="H20" s="281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2:18" x14ac:dyDescent="0.25">
      <c r="B21" s="39"/>
      <c r="C21" s="40" t="s">
        <v>51</v>
      </c>
      <c r="D21" s="282"/>
      <c r="E21" s="282"/>
      <c r="F21" s="282"/>
      <c r="G21" s="282"/>
      <c r="H21" s="282"/>
      <c r="I21" s="41"/>
      <c r="J21" s="41"/>
      <c r="K21" s="41"/>
      <c r="L21" s="41"/>
      <c r="M21" s="41"/>
      <c r="N21" s="42"/>
      <c r="O21" s="42"/>
      <c r="P21" s="42"/>
      <c r="Q21" s="42"/>
      <c r="R21" s="42"/>
    </row>
    <row r="22" spans="2:18" ht="12.75" customHeight="1" x14ac:dyDescent="0.25">
      <c r="B22" s="35" t="s">
        <v>52</v>
      </c>
      <c r="C22" s="36" t="s">
        <v>53</v>
      </c>
      <c r="D22" s="30"/>
      <c r="E22" s="31"/>
      <c r="F22" s="31"/>
      <c r="G22" s="31"/>
      <c r="H22" s="31"/>
      <c r="I22" s="301">
        <v>0</v>
      </c>
      <c r="J22" s="301"/>
      <c r="K22" s="301"/>
      <c r="L22" s="301"/>
      <c r="M22" s="301"/>
      <c r="N22" s="33"/>
      <c r="O22" s="33"/>
      <c r="P22" s="33"/>
      <c r="Q22" s="33"/>
      <c r="R22" s="33"/>
    </row>
    <row r="23" spans="2:18" x14ac:dyDescent="0.25">
      <c r="B23" s="35" t="s">
        <v>54</v>
      </c>
      <c r="C23" s="36" t="s">
        <v>55</v>
      </c>
      <c r="D23" s="30"/>
      <c r="E23" s="31"/>
      <c r="F23" s="31"/>
      <c r="G23" s="31"/>
      <c r="H23" s="31"/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3"/>
      <c r="O23" s="33"/>
      <c r="P23" s="33"/>
      <c r="Q23" s="33"/>
      <c r="R23" s="33"/>
    </row>
    <row r="24" spans="2:18" ht="12.75" customHeight="1" x14ac:dyDescent="0.25">
      <c r="B24" s="35" t="s">
        <v>56</v>
      </c>
      <c r="C24" s="43" t="s">
        <v>57</v>
      </c>
      <c r="D24" s="44"/>
      <c r="E24" s="45"/>
      <c r="F24" s="45"/>
      <c r="G24" s="45"/>
      <c r="H24" s="45"/>
      <c r="I24" s="302">
        <v>0</v>
      </c>
      <c r="J24" s="302"/>
      <c r="K24" s="302"/>
      <c r="L24" s="302"/>
      <c r="M24" s="302"/>
      <c r="N24" s="33"/>
      <c r="O24" s="33"/>
      <c r="P24" s="33"/>
      <c r="Q24" s="33"/>
      <c r="R24" s="33"/>
    </row>
    <row r="25" spans="2:18" x14ac:dyDescent="0.25">
      <c r="B25" s="35" t="s">
        <v>58</v>
      </c>
      <c r="C25" s="36" t="s">
        <v>59</v>
      </c>
      <c r="D25" s="30">
        <v>0.02</v>
      </c>
      <c r="E25" s="30">
        <v>0.02</v>
      </c>
      <c r="F25" s="30">
        <v>0.02</v>
      </c>
      <c r="G25" s="30">
        <v>0.02</v>
      </c>
      <c r="H25" s="30">
        <v>0.02</v>
      </c>
      <c r="I25" s="30">
        <v>0.02</v>
      </c>
      <c r="J25" s="30">
        <v>0.02</v>
      </c>
      <c r="K25" s="30">
        <v>0.02</v>
      </c>
      <c r="L25" s="30">
        <v>0.02</v>
      </c>
      <c r="M25" s="30">
        <v>0.02</v>
      </c>
      <c r="N25" s="33"/>
      <c r="O25" s="33"/>
      <c r="P25" s="33"/>
      <c r="Q25" s="33"/>
      <c r="R25" s="33"/>
    </row>
    <row r="26" spans="2:18" x14ac:dyDescent="0.25">
      <c r="B26" s="35" t="s">
        <v>60</v>
      </c>
      <c r="C26" s="36" t="s">
        <v>61</v>
      </c>
      <c r="D26" s="30">
        <v>0.02</v>
      </c>
      <c r="E26" s="30">
        <v>0.02</v>
      </c>
      <c r="F26" s="30">
        <v>0.02</v>
      </c>
      <c r="G26" s="30">
        <v>0.02</v>
      </c>
      <c r="H26" s="30">
        <v>0.02</v>
      </c>
      <c r="I26" s="30">
        <v>0.02</v>
      </c>
      <c r="J26" s="30">
        <v>0.02</v>
      </c>
      <c r="K26" s="30">
        <v>0.02</v>
      </c>
      <c r="L26" s="30">
        <v>0.02</v>
      </c>
      <c r="M26" s="30">
        <v>0.02</v>
      </c>
      <c r="N26" s="33"/>
      <c r="O26" s="33"/>
      <c r="P26" s="33"/>
      <c r="Q26" s="33"/>
      <c r="R26" s="33"/>
    </row>
    <row r="27" spans="2:18" x14ac:dyDescent="0.25">
      <c r="B27" s="35" t="s">
        <v>62</v>
      </c>
      <c r="C27" s="36" t="s">
        <v>63</v>
      </c>
      <c r="D27" s="30"/>
      <c r="E27" s="31"/>
      <c r="F27" s="31"/>
      <c r="G27" s="31"/>
      <c r="H27" s="31"/>
      <c r="I27" s="32"/>
      <c r="J27" s="32"/>
      <c r="K27" s="32"/>
      <c r="L27" s="32"/>
      <c r="M27" s="32"/>
      <c r="N27" s="33"/>
      <c r="O27" s="33"/>
      <c r="P27" s="33"/>
      <c r="Q27" s="33"/>
      <c r="R27" s="33"/>
    </row>
    <row r="28" spans="2:18" x14ac:dyDescent="0.25">
      <c r="B28" s="35" t="s">
        <v>64</v>
      </c>
      <c r="C28" s="36" t="s">
        <v>65</v>
      </c>
      <c r="D28" s="30"/>
      <c r="E28" s="31"/>
      <c r="F28" s="31"/>
      <c r="G28" s="31"/>
      <c r="H28" s="31"/>
      <c r="I28" s="32"/>
      <c r="J28" s="32"/>
      <c r="K28" s="32"/>
      <c r="L28" s="32"/>
      <c r="M28" s="32"/>
      <c r="N28" s="33"/>
      <c r="O28" s="33"/>
      <c r="P28" s="33"/>
      <c r="Q28" s="33"/>
      <c r="R28" s="33"/>
    </row>
    <row r="29" spans="2:18" x14ac:dyDescent="0.25">
      <c r="B29" s="35" t="s">
        <v>66</v>
      </c>
      <c r="C29" s="36" t="s">
        <v>67</v>
      </c>
      <c r="D29" s="30"/>
      <c r="E29" s="31"/>
      <c r="F29" s="31"/>
      <c r="G29" s="31"/>
      <c r="H29" s="31"/>
      <c r="I29" s="32"/>
      <c r="J29" s="32"/>
      <c r="K29" s="32"/>
      <c r="L29" s="32"/>
      <c r="M29" s="32"/>
      <c r="N29" s="33"/>
      <c r="O29" s="33"/>
      <c r="P29" s="33"/>
      <c r="Q29" s="33"/>
      <c r="R29" s="33"/>
    </row>
    <row r="30" spans="2:18" x14ac:dyDescent="0.25">
      <c r="B30" s="35" t="s">
        <v>68</v>
      </c>
      <c r="C30" s="36" t="s">
        <v>69</v>
      </c>
      <c r="D30" s="30"/>
      <c r="E30" s="31"/>
      <c r="F30" s="31"/>
      <c r="G30" s="31"/>
      <c r="H30" s="31"/>
      <c r="I30" s="32"/>
      <c r="J30" s="32"/>
      <c r="K30" s="32"/>
      <c r="L30" s="32"/>
      <c r="M30" s="32"/>
      <c r="N30" s="33"/>
      <c r="O30" s="33"/>
      <c r="P30" s="33"/>
      <c r="Q30" s="33"/>
      <c r="R30" s="33"/>
    </row>
    <row r="31" spans="2:18" ht="24" x14ac:dyDescent="0.25">
      <c r="B31" s="35" t="s">
        <v>70</v>
      </c>
      <c r="C31" s="36" t="s">
        <v>71</v>
      </c>
      <c r="D31" s="30"/>
      <c r="E31" s="31"/>
      <c r="F31" s="31"/>
      <c r="G31" s="31"/>
      <c r="H31" s="31"/>
      <c r="I31" s="32"/>
      <c r="J31" s="32"/>
      <c r="K31" s="32"/>
      <c r="L31" s="32"/>
      <c r="M31" s="32"/>
      <c r="N31" s="33"/>
      <c r="O31" s="33"/>
      <c r="P31" s="33"/>
      <c r="Q31" s="33"/>
      <c r="R31" s="33"/>
    </row>
    <row r="32" spans="2:18" ht="24" x14ac:dyDescent="0.25">
      <c r="B32" s="35" t="s">
        <v>72</v>
      </c>
      <c r="C32" s="36" t="s">
        <v>73</v>
      </c>
      <c r="D32" s="30"/>
      <c r="E32" s="31"/>
      <c r="F32" s="31"/>
      <c r="G32" s="31"/>
      <c r="H32" s="31"/>
      <c r="I32" s="34"/>
      <c r="J32" s="34"/>
      <c r="K32" s="34"/>
      <c r="L32" s="34"/>
      <c r="M32" s="34"/>
      <c r="N32" s="33"/>
      <c r="O32" s="33"/>
      <c r="P32" s="33"/>
      <c r="Q32" s="33"/>
      <c r="R32" s="33"/>
    </row>
    <row r="33" spans="2:18" x14ac:dyDescent="0.25">
      <c r="B33" s="35" t="s">
        <v>74</v>
      </c>
      <c r="C33" s="36" t="s">
        <v>75</v>
      </c>
      <c r="D33" s="30"/>
      <c r="E33" s="31"/>
      <c r="F33" s="31"/>
      <c r="G33" s="31"/>
      <c r="H33" s="31"/>
      <c r="I33" s="34"/>
      <c r="J33" s="34"/>
      <c r="K33" s="34"/>
      <c r="L33" s="34"/>
      <c r="M33" s="34"/>
      <c r="N33" s="33"/>
      <c r="O33" s="33"/>
      <c r="P33" s="33"/>
      <c r="Q33" s="33"/>
      <c r="R33" s="33"/>
    </row>
    <row r="34" spans="2:18" x14ac:dyDescent="0.25">
      <c r="B34" s="35" t="s">
        <v>76</v>
      </c>
      <c r="C34" s="36" t="s">
        <v>77</v>
      </c>
      <c r="D34" s="30"/>
      <c r="E34" s="31"/>
      <c r="F34" s="31"/>
      <c r="G34" s="31"/>
      <c r="H34" s="31"/>
      <c r="I34" s="34"/>
      <c r="J34" s="34"/>
      <c r="K34" s="34"/>
      <c r="L34" s="34"/>
      <c r="M34" s="34"/>
      <c r="N34" s="33"/>
      <c r="O34" s="33"/>
      <c r="P34" s="33"/>
      <c r="Q34" s="33"/>
      <c r="R34" s="33"/>
    </row>
    <row r="35" spans="2:18" ht="24" x14ac:dyDescent="0.25">
      <c r="B35" s="35" t="s">
        <v>78</v>
      </c>
      <c r="C35" s="36" t="s">
        <v>79</v>
      </c>
      <c r="D35" s="30"/>
      <c r="E35" s="31"/>
      <c r="F35" s="31"/>
      <c r="G35" s="31"/>
      <c r="H35" s="31"/>
      <c r="I35" s="34"/>
      <c r="J35" s="34"/>
      <c r="K35" s="34"/>
      <c r="L35" s="34"/>
      <c r="M35" s="34"/>
      <c r="N35" s="33"/>
      <c r="O35" s="33"/>
      <c r="P35" s="33"/>
      <c r="Q35" s="33"/>
      <c r="R35" s="33"/>
    </row>
    <row r="36" spans="2:18" x14ac:dyDescent="0.25">
      <c r="B36" s="35" t="s">
        <v>80</v>
      </c>
      <c r="C36" s="36" t="s">
        <v>81</v>
      </c>
      <c r="D36" s="30"/>
      <c r="E36" s="31"/>
      <c r="F36" s="31"/>
      <c r="G36" s="31"/>
      <c r="H36" s="31"/>
      <c r="I36" s="34"/>
      <c r="J36" s="34"/>
      <c r="K36" s="34"/>
      <c r="L36" s="34"/>
      <c r="M36" s="34"/>
      <c r="N36" s="33"/>
      <c r="O36" s="33"/>
      <c r="P36" s="33"/>
      <c r="Q36" s="33"/>
      <c r="R36" s="33"/>
    </row>
    <row r="37" spans="2:18" ht="69" x14ac:dyDescent="0.25">
      <c r="B37" s="36" t="s">
        <v>82</v>
      </c>
      <c r="C37" s="36" t="s">
        <v>83</v>
      </c>
      <c r="D37" s="30"/>
      <c r="E37" s="31"/>
      <c r="F37" s="31"/>
      <c r="G37" s="31"/>
      <c r="H37" s="31"/>
      <c r="I37" s="34"/>
      <c r="J37" s="34"/>
      <c r="K37" s="34"/>
      <c r="L37" s="34"/>
      <c r="M37" s="34"/>
      <c r="N37" s="33"/>
      <c r="O37" s="33"/>
      <c r="P37" s="33"/>
      <c r="Q37" s="33"/>
      <c r="R37" s="33"/>
    </row>
    <row r="38" spans="2:18" ht="23.25" customHeight="1" x14ac:dyDescent="0.25">
      <c r="B38" s="35" t="s">
        <v>84</v>
      </c>
      <c r="C38" s="36" t="s">
        <v>85</v>
      </c>
      <c r="D38" s="30"/>
      <c r="E38" s="31"/>
      <c r="F38" s="31"/>
      <c r="G38" s="31"/>
      <c r="H38" s="31"/>
      <c r="I38" s="301"/>
      <c r="J38" s="301"/>
      <c r="K38" s="301"/>
      <c r="L38" s="301"/>
      <c r="M38" s="301"/>
      <c r="N38" s="33"/>
      <c r="O38" s="33"/>
      <c r="P38" s="33"/>
      <c r="Q38" s="33"/>
      <c r="R38" s="33"/>
    </row>
    <row r="39" spans="2:18" x14ac:dyDescent="0.25">
      <c r="B39" s="35" t="s">
        <v>86</v>
      </c>
      <c r="C39" s="36" t="s">
        <v>87</v>
      </c>
      <c r="D39" s="30"/>
      <c r="E39" s="31"/>
      <c r="F39" s="31"/>
      <c r="G39" s="31"/>
      <c r="H39" s="31"/>
      <c r="I39" s="32"/>
      <c r="J39" s="32"/>
      <c r="K39" s="32"/>
      <c r="L39" s="32"/>
      <c r="M39" s="32"/>
      <c r="N39" s="33"/>
      <c r="O39" s="33"/>
      <c r="P39" s="33"/>
      <c r="Q39" s="33"/>
      <c r="R39" s="33"/>
    </row>
    <row r="40" spans="2:18" ht="24" x14ac:dyDescent="0.25">
      <c r="B40" s="35" t="s">
        <v>88</v>
      </c>
      <c r="C40" s="36" t="s">
        <v>89</v>
      </c>
      <c r="D40" s="30"/>
      <c r="E40" s="31"/>
      <c r="F40" s="31"/>
      <c r="G40" s="31"/>
      <c r="H40" s="31"/>
      <c r="I40" s="32"/>
      <c r="J40" s="32"/>
      <c r="K40" s="32"/>
      <c r="L40" s="32"/>
      <c r="M40" s="32"/>
      <c r="N40" s="33"/>
      <c r="O40" s="33"/>
      <c r="P40" s="33"/>
      <c r="Q40" s="33"/>
      <c r="R40" s="33"/>
    </row>
    <row r="41" spans="2:18" x14ac:dyDescent="0.25">
      <c r="B41" s="35" t="s">
        <v>90</v>
      </c>
      <c r="C41" s="36" t="s">
        <v>91</v>
      </c>
      <c r="D41" s="30"/>
      <c r="E41" s="31"/>
      <c r="F41" s="31"/>
      <c r="G41" s="31"/>
      <c r="H41" s="31"/>
      <c r="I41" s="34"/>
      <c r="J41" s="34"/>
      <c r="K41" s="34"/>
      <c r="L41" s="34"/>
      <c r="M41" s="34"/>
      <c r="N41" s="33"/>
      <c r="O41" s="33"/>
      <c r="P41" s="33"/>
      <c r="Q41" s="33"/>
      <c r="R41" s="33"/>
    </row>
    <row r="42" spans="2:18" x14ac:dyDescent="0.25">
      <c r="B42" s="35" t="s">
        <v>92</v>
      </c>
      <c r="C42" s="36" t="s">
        <v>93</v>
      </c>
      <c r="D42" s="30"/>
      <c r="E42" s="31"/>
      <c r="F42" s="31"/>
      <c r="G42" s="31"/>
      <c r="H42" s="31"/>
      <c r="I42" s="34"/>
      <c r="J42" s="34"/>
      <c r="K42" s="34"/>
      <c r="L42" s="34"/>
      <c r="M42" s="34"/>
      <c r="N42" s="33"/>
      <c r="O42" s="33"/>
      <c r="P42" s="33"/>
      <c r="Q42" s="33"/>
      <c r="R42" s="33"/>
    </row>
    <row r="43" spans="2:18" x14ac:dyDescent="0.25">
      <c r="B43" s="35" t="s">
        <v>94</v>
      </c>
      <c r="C43" s="36" t="s">
        <v>95</v>
      </c>
      <c r="D43" s="30"/>
      <c r="E43" s="31"/>
      <c r="F43" s="31"/>
      <c r="G43" s="31"/>
      <c r="H43" s="31"/>
      <c r="I43" s="34"/>
      <c r="J43" s="34"/>
      <c r="K43" s="34"/>
      <c r="L43" s="34"/>
      <c r="M43" s="34"/>
      <c r="N43" s="33"/>
      <c r="O43" s="33"/>
      <c r="P43" s="33"/>
      <c r="Q43" s="33"/>
      <c r="R43" s="33"/>
    </row>
    <row r="44" spans="2:18" x14ac:dyDescent="0.25">
      <c r="B44" s="36" t="s">
        <v>96</v>
      </c>
      <c r="C44" s="36" t="s">
        <v>97</v>
      </c>
      <c r="D44" s="30"/>
      <c r="E44" s="31"/>
      <c r="F44" s="31"/>
      <c r="G44" s="31"/>
      <c r="H44" s="31"/>
      <c r="I44" s="34"/>
      <c r="J44" s="34"/>
      <c r="K44" s="34"/>
      <c r="L44" s="34"/>
      <c r="M44" s="34"/>
      <c r="N44" s="33"/>
      <c r="O44" s="33"/>
      <c r="P44" s="33"/>
      <c r="Q44" s="33"/>
      <c r="R44" s="33"/>
    </row>
    <row r="45" spans="2:18" x14ac:dyDescent="0.25">
      <c r="B45" s="36" t="s">
        <v>98</v>
      </c>
      <c r="C45" s="36" t="s">
        <v>99</v>
      </c>
      <c r="D45" s="30"/>
      <c r="E45" s="31"/>
      <c r="F45" s="31"/>
      <c r="G45" s="31"/>
      <c r="H45" s="31"/>
      <c r="I45" s="34"/>
      <c r="J45" s="34"/>
      <c r="K45" s="34"/>
      <c r="L45" s="34"/>
      <c r="M45" s="34"/>
      <c r="N45" s="33"/>
      <c r="O45" s="33"/>
      <c r="P45" s="33"/>
      <c r="Q45" s="33"/>
      <c r="R45" s="33"/>
    </row>
    <row r="46" spans="2:18" ht="35.25" x14ac:dyDescent="0.25">
      <c r="B46" s="36" t="s">
        <v>100</v>
      </c>
      <c r="C46" s="36" t="s">
        <v>101</v>
      </c>
      <c r="D46" s="30"/>
      <c r="E46" s="31"/>
      <c r="F46" s="31"/>
      <c r="G46" s="31"/>
      <c r="H46" s="31"/>
      <c r="I46" s="32"/>
      <c r="J46" s="32"/>
      <c r="K46" s="32"/>
      <c r="L46" s="32"/>
      <c r="M46" s="32"/>
      <c r="N46" s="33"/>
      <c r="O46" s="33"/>
      <c r="P46" s="33"/>
      <c r="Q46" s="33"/>
      <c r="R46" s="33"/>
    </row>
    <row r="47" spans="2:18" ht="24" x14ac:dyDescent="0.25">
      <c r="B47" s="36" t="s">
        <v>102</v>
      </c>
      <c r="C47" s="36" t="s">
        <v>103</v>
      </c>
      <c r="D47" s="30"/>
      <c r="E47" s="31"/>
      <c r="F47" s="31"/>
      <c r="G47" s="31"/>
      <c r="H47" s="31"/>
      <c r="I47" s="34"/>
      <c r="J47" s="34"/>
      <c r="K47" s="34"/>
      <c r="L47" s="34"/>
      <c r="M47" s="34"/>
      <c r="N47" s="33"/>
      <c r="O47" s="33"/>
      <c r="P47" s="33"/>
      <c r="Q47" s="33"/>
      <c r="R47" s="33"/>
    </row>
    <row r="48" spans="2:18" ht="24" x14ac:dyDescent="0.25">
      <c r="B48" s="36" t="s">
        <v>104</v>
      </c>
      <c r="C48" s="36" t="s">
        <v>105</v>
      </c>
      <c r="D48" s="30"/>
      <c r="E48" s="31"/>
      <c r="F48" s="31"/>
      <c r="G48" s="31"/>
      <c r="H48" s="31"/>
      <c r="I48" s="34"/>
      <c r="J48" s="34"/>
      <c r="K48" s="34"/>
      <c r="L48" s="34"/>
      <c r="M48" s="34"/>
      <c r="N48" s="33"/>
      <c r="O48" s="33"/>
      <c r="P48" s="33"/>
      <c r="Q48" s="33"/>
      <c r="R48" s="33"/>
    </row>
    <row r="49" spans="2:18" ht="24" x14ac:dyDescent="0.25">
      <c r="B49" s="35" t="s">
        <v>106</v>
      </c>
      <c r="C49" s="36" t="s">
        <v>107</v>
      </c>
      <c r="D49" s="32"/>
      <c r="E49" s="32"/>
      <c r="F49" s="32"/>
      <c r="G49" s="32"/>
      <c r="H49" s="32"/>
      <c r="I49" s="303"/>
      <c r="J49" s="303"/>
      <c r="K49" s="303"/>
      <c r="L49" s="303"/>
      <c r="M49" s="303"/>
      <c r="N49" s="33"/>
      <c r="O49" s="33"/>
      <c r="P49" s="33"/>
      <c r="Q49" s="33"/>
      <c r="R49" s="33"/>
    </row>
    <row r="50" spans="2:18" x14ac:dyDescent="0.25">
      <c r="B50" s="35"/>
      <c r="C50" s="36" t="s">
        <v>49</v>
      </c>
      <c r="D50" s="30"/>
      <c r="E50" s="31"/>
      <c r="F50" s="31"/>
      <c r="G50" s="31"/>
      <c r="H50" s="31"/>
      <c r="I50" s="34"/>
      <c r="J50" s="34"/>
      <c r="K50" s="34"/>
      <c r="L50" s="34"/>
      <c r="M50" s="34"/>
      <c r="N50" s="33"/>
      <c r="O50" s="33"/>
      <c r="P50" s="33"/>
      <c r="Q50" s="33"/>
      <c r="R50" s="33"/>
    </row>
    <row r="51" spans="2:18" x14ac:dyDescent="0.25">
      <c r="B51" s="39"/>
      <c r="C51" s="46" t="s">
        <v>108</v>
      </c>
      <c r="D51" s="281"/>
      <c r="E51" s="281"/>
      <c r="F51" s="281"/>
      <c r="G51" s="281"/>
      <c r="H51" s="281"/>
      <c r="I51" s="32"/>
      <c r="J51" s="32"/>
      <c r="K51" s="32"/>
      <c r="L51" s="32"/>
      <c r="M51" s="32"/>
      <c r="N51" s="42"/>
      <c r="O51" s="42"/>
      <c r="P51" s="42"/>
      <c r="Q51" s="42"/>
      <c r="R51" s="42"/>
    </row>
    <row r="52" spans="2:18" x14ac:dyDescent="0.25">
      <c r="B52" s="39"/>
      <c r="C52" s="40" t="s">
        <v>109</v>
      </c>
      <c r="D52" s="281"/>
      <c r="E52" s="281"/>
      <c r="F52" s="281"/>
      <c r="G52" s="281"/>
      <c r="H52" s="281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2:18" x14ac:dyDescent="0.25">
      <c r="B53" s="36" t="s">
        <v>110</v>
      </c>
      <c r="C53" s="35" t="s">
        <v>111</v>
      </c>
      <c r="D53" s="30"/>
      <c r="E53" s="31"/>
      <c r="F53" s="31"/>
      <c r="G53" s="31"/>
      <c r="H53" s="31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2:18" x14ac:dyDescent="0.25">
      <c r="B54" s="36" t="s">
        <v>112</v>
      </c>
      <c r="C54" s="35" t="s">
        <v>113</v>
      </c>
      <c r="D54" s="30"/>
      <c r="E54" s="31"/>
      <c r="F54" s="31"/>
      <c r="G54" s="31"/>
      <c r="H54" s="31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2:18" ht="12.75" customHeight="1" x14ac:dyDescent="0.25">
      <c r="B55" s="36" t="s">
        <v>114</v>
      </c>
      <c r="C55" s="35" t="s">
        <v>115</v>
      </c>
      <c r="D55" s="30"/>
      <c r="E55" s="31"/>
      <c r="F55" s="31"/>
      <c r="G55" s="31"/>
      <c r="H55" s="31"/>
      <c r="I55" s="301"/>
      <c r="J55" s="301"/>
      <c r="K55" s="301"/>
      <c r="L55" s="301"/>
      <c r="M55" s="301"/>
      <c r="N55" s="32"/>
      <c r="O55" s="32"/>
      <c r="P55" s="32"/>
      <c r="Q55" s="32"/>
      <c r="R55" s="32"/>
    </row>
    <row r="56" spans="2:18" x14ac:dyDescent="0.25">
      <c r="B56" s="36" t="s">
        <v>116</v>
      </c>
      <c r="C56" s="35" t="s">
        <v>117</v>
      </c>
      <c r="D56" s="30"/>
      <c r="E56" s="31"/>
      <c r="F56" s="31"/>
      <c r="G56" s="31"/>
      <c r="H56" s="31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2:18" x14ac:dyDescent="0.25">
      <c r="B57" s="36" t="s">
        <v>118</v>
      </c>
      <c r="C57" s="35" t="s">
        <v>119</v>
      </c>
      <c r="D57" s="30"/>
      <c r="E57" s="31"/>
      <c r="F57" s="31"/>
      <c r="G57" s="31"/>
      <c r="H57" s="31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2:18" x14ac:dyDescent="0.25">
      <c r="B58" s="35" t="s">
        <v>120</v>
      </c>
      <c r="C58" s="35" t="s">
        <v>121</v>
      </c>
      <c r="D58" s="30"/>
      <c r="E58" s="31"/>
      <c r="F58" s="31"/>
      <c r="G58" s="31"/>
      <c r="H58" s="31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2:18" x14ac:dyDescent="0.25">
      <c r="B59" s="36"/>
      <c r="C59" s="35" t="s">
        <v>49</v>
      </c>
      <c r="D59" s="30"/>
      <c r="E59" s="31"/>
      <c r="F59" s="31"/>
      <c r="G59" s="31"/>
      <c r="H59" s="31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2:18" x14ac:dyDescent="0.25">
      <c r="B60" s="39"/>
      <c r="C60" s="46" t="s">
        <v>108</v>
      </c>
      <c r="D60" s="281"/>
      <c r="E60" s="281"/>
      <c r="F60" s="281"/>
      <c r="G60" s="281"/>
      <c r="H60" s="281"/>
      <c r="I60" s="32"/>
      <c r="J60" s="32"/>
      <c r="K60" s="32"/>
      <c r="L60" s="32"/>
      <c r="M60" s="32"/>
      <c r="N60" s="42"/>
      <c r="O60" s="42"/>
      <c r="P60" s="42"/>
      <c r="Q60" s="42"/>
      <c r="R60" s="42"/>
    </row>
    <row r="61" spans="2:18" x14ac:dyDescent="0.25">
      <c r="B61" s="39"/>
      <c r="C61" s="46" t="s">
        <v>122</v>
      </c>
      <c r="D61" s="281"/>
      <c r="E61" s="281"/>
      <c r="F61" s="281"/>
      <c r="G61" s="281"/>
      <c r="H61" s="281"/>
      <c r="I61" s="32"/>
      <c r="J61" s="32"/>
      <c r="K61" s="32"/>
      <c r="L61" s="32"/>
      <c r="M61" s="32"/>
      <c r="N61" s="42"/>
      <c r="O61" s="42"/>
      <c r="P61" s="42"/>
      <c r="Q61" s="42"/>
      <c r="R61" s="42"/>
    </row>
    <row r="62" spans="2:18" x14ac:dyDescent="0.25">
      <c r="B62" s="39" t="s">
        <v>123</v>
      </c>
      <c r="C62" s="47" t="s">
        <v>124</v>
      </c>
      <c r="D62" s="30"/>
      <c r="E62" s="31"/>
      <c r="F62" s="31"/>
      <c r="G62" s="31"/>
      <c r="H62" s="31"/>
      <c r="I62" s="32"/>
      <c r="J62" s="32"/>
      <c r="K62" s="32"/>
      <c r="L62" s="32"/>
      <c r="M62" s="32"/>
      <c r="N62" s="48"/>
      <c r="O62" s="48"/>
      <c r="P62" s="48"/>
      <c r="Q62" s="48"/>
      <c r="R62" s="48"/>
    </row>
    <row r="63" spans="2:18" x14ac:dyDescent="0.25">
      <c r="B63" s="39" t="s">
        <v>125</v>
      </c>
      <c r="C63" s="49" t="s">
        <v>126</v>
      </c>
      <c r="D63" s="30"/>
      <c r="E63" s="31"/>
      <c r="F63" s="31"/>
      <c r="G63" s="31"/>
      <c r="H63" s="31"/>
      <c r="I63" s="32"/>
      <c r="J63" s="32"/>
      <c r="K63" s="32"/>
      <c r="L63" s="32"/>
      <c r="M63" s="32"/>
      <c r="N63" s="48"/>
      <c r="O63" s="48"/>
      <c r="P63" s="48"/>
      <c r="Q63" s="48"/>
      <c r="R63" s="48"/>
    </row>
    <row r="64" spans="2:18" x14ac:dyDescent="0.25">
      <c r="B64" s="39"/>
      <c r="C64" s="46" t="s">
        <v>127</v>
      </c>
      <c r="D64" s="281"/>
      <c r="E64" s="281"/>
      <c r="F64" s="281"/>
      <c r="G64" s="281"/>
      <c r="H64" s="281"/>
      <c r="I64" s="32"/>
      <c r="J64" s="32"/>
      <c r="K64" s="32"/>
      <c r="L64" s="32"/>
      <c r="M64" s="32"/>
      <c r="N64" s="42"/>
      <c r="O64" s="42"/>
      <c r="P64" s="42"/>
      <c r="Q64" s="42"/>
      <c r="R64" s="42"/>
    </row>
    <row r="65" spans="2:19" x14ac:dyDescent="0.25">
      <c r="B65" s="39"/>
      <c r="C65" s="46" t="s">
        <v>128</v>
      </c>
      <c r="D65" s="281"/>
      <c r="E65" s="281"/>
      <c r="F65" s="281"/>
      <c r="G65" s="281"/>
      <c r="H65" s="281"/>
      <c r="I65" s="32"/>
      <c r="J65" s="32"/>
      <c r="K65" s="32"/>
      <c r="L65" s="32"/>
      <c r="M65" s="32"/>
      <c r="N65" s="42"/>
      <c r="O65" s="42"/>
      <c r="P65" s="42"/>
      <c r="Q65" s="42"/>
      <c r="R65" s="42"/>
    </row>
    <row r="66" spans="2:19" ht="85.5" customHeight="1" x14ac:dyDescent="0.25">
      <c r="I66" s="300"/>
      <c r="J66" s="300"/>
      <c r="K66" s="300"/>
      <c r="L66" s="300"/>
      <c r="M66" s="300"/>
      <c r="S66" s="50" t="s">
        <v>129</v>
      </c>
    </row>
  </sheetData>
  <sheetProtection algorithmName="SHA-512" hashValue="k50rx8fAOeQYBRmzMobm0KxJ9mFcSCVY7wIBTJsDYBGQj7xUdsaARRhyjo35atE/7Ypu40D0afs3zvc1XdttVQ==" saltValue="LF0hnnZM+YzqAWNx/hcCmg==" spinCount="100000" sheet="1" objects="1" scenarios="1"/>
  <mergeCells count="11">
    <mergeCell ref="I66:M66"/>
    <mergeCell ref="I22:M22"/>
    <mergeCell ref="I24:M24"/>
    <mergeCell ref="I38:M38"/>
    <mergeCell ref="I49:M49"/>
    <mergeCell ref="I55:M55"/>
    <mergeCell ref="B1:B2"/>
    <mergeCell ref="C1:C2"/>
    <mergeCell ref="D1:H2"/>
    <mergeCell ref="I1:M2"/>
    <mergeCell ref="N1:R2"/>
  </mergeCells>
  <conditionalFormatting sqref="D21:H21 D49:H49 D52:H52 D61:H61">
    <cfRule type="expression" dxfId="359" priority="2">
      <formula>MOD(ROW(#REF!),2)=1</formula>
    </cfRule>
  </conditionalFormatting>
  <conditionalFormatting sqref="B19:C19 B50:C50">
    <cfRule type="expression" dxfId="358" priority="3">
      <formula>MOD(ROW(#REF!),2)=1</formula>
    </cfRule>
  </conditionalFormatting>
  <conditionalFormatting sqref="B57:C59">
    <cfRule type="expression" dxfId="357" priority="4">
      <formula>MOD(ROW(#REF!),2)=1</formula>
    </cfRule>
  </conditionalFormatting>
  <conditionalFormatting sqref="N60:R65 N4:R19 N21:R51">
    <cfRule type="expression" dxfId="356" priority="5">
      <formula>LEFT($C4,6)="total "</formula>
    </cfRule>
    <cfRule type="expression" dxfId="355" priority="6">
      <formula>LEFT($C4,10)="sous-total"</formula>
    </cfRule>
    <cfRule type="expression" dxfId="354" priority="7">
      <formula>LEFT($C4,11)="recettes de"</formula>
    </cfRule>
  </conditionalFormatting>
  <conditionalFormatting sqref="N16:R18 N60:R65 N21:R50">
    <cfRule type="expression" dxfId="353" priority="8">
      <formula>MOD(ROW(N17),2)=1</formula>
    </cfRule>
  </conditionalFormatting>
  <conditionalFormatting sqref="N5:R13 N51:R51">
    <cfRule type="expression" dxfId="352" priority="9">
      <formula>MOD(ROW(N6),2)=1</formula>
    </cfRule>
  </conditionalFormatting>
  <conditionalFormatting sqref="N14:R15">
    <cfRule type="expression" dxfId="351" priority="10">
      <formula>MOD(ROW(N16),2)=1</formula>
    </cfRule>
  </conditionalFormatting>
  <conditionalFormatting sqref="N19:R19 N50:R50">
    <cfRule type="expression" dxfId="350" priority="11">
      <formula>MOD(ROW(#REF!),2)=1</formula>
    </cfRule>
  </conditionalFormatting>
  <conditionalFormatting sqref="N20:R20">
    <cfRule type="expression" dxfId="349" priority="12">
      <formula>MOD(ROW(N21),2)=1</formula>
    </cfRule>
  </conditionalFormatting>
  <conditionalFormatting sqref="R20">
    <cfRule type="expression" dxfId="348" priority="13">
      <formula>LEFT($C20,6)="total "</formula>
    </cfRule>
    <cfRule type="expression" dxfId="347" priority="14">
      <formula>LEFT($C20,10)="sous-total"</formula>
    </cfRule>
    <cfRule type="expression" dxfId="346" priority="15">
      <formula>LEFT($C20,11)="recettes de"</formula>
    </cfRule>
  </conditionalFormatting>
  <conditionalFormatting sqref="Q20">
    <cfRule type="expression" dxfId="345" priority="16">
      <formula>LEFT($C20,6)="total "</formula>
    </cfRule>
    <cfRule type="expression" dxfId="344" priority="17">
      <formula>LEFT($C20,10)="sous-total"</formula>
    </cfRule>
    <cfRule type="expression" dxfId="343" priority="18">
      <formula>LEFT($C20,11)="recettes de"</formula>
    </cfRule>
  </conditionalFormatting>
  <conditionalFormatting sqref="O20">
    <cfRule type="expression" dxfId="342" priority="19">
      <formula>LEFT($C20,6)="total "</formula>
    </cfRule>
    <cfRule type="expression" dxfId="341" priority="20">
      <formula>LEFT($C20,10)="sous-total"</formula>
    </cfRule>
    <cfRule type="expression" dxfId="340" priority="21">
      <formula>LEFT($C20,11)="recettes de"</formula>
    </cfRule>
  </conditionalFormatting>
  <conditionalFormatting sqref="N20">
    <cfRule type="expression" dxfId="339" priority="22">
      <formula>LEFT($C20,6)="total "</formula>
    </cfRule>
    <cfRule type="expression" dxfId="338" priority="23">
      <formula>LEFT($C20,10)="sous-total"</formula>
    </cfRule>
    <cfRule type="expression" dxfId="337" priority="24">
      <formula>LEFT($C20,11)="recettes de"</formula>
    </cfRule>
  </conditionalFormatting>
  <conditionalFormatting sqref="P20">
    <cfRule type="expression" dxfId="336" priority="25">
      <formula>LEFT($C20,6)="total "</formula>
    </cfRule>
    <cfRule type="expression" dxfId="335" priority="26">
      <formula>LEFT($C20,10)="sous-total"</formula>
    </cfRule>
    <cfRule type="expression" dxfId="334" priority="27">
      <formula>LEFT($C20,11)="recettes de"</formula>
    </cfRule>
  </conditionalFormatting>
  <conditionalFormatting sqref="R52">
    <cfRule type="expression" dxfId="333" priority="28">
      <formula>LEFT($C52,6)="total "</formula>
    </cfRule>
    <cfRule type="expression" dxfId="332" priority="29">
      <formula>LEFT($C52,10)="sous-total"</formula>
    </cfRule>
    <cfRule type="expression" dxfId="331" priority="30">
      <formula>LEFT($C52,11)="recettes de"</formula>
    </cfRule>
  </conditionalFormatting>
  <conditionalFormatting sqref="Q52">
    <cfRule type="expression" dxfId="330" priority="31">
      <formula>LEFT($C52,6)="total "</formula>
    </cfRule>
    <cfRule type="expression" dxfId="329" priority="32">
      <formula>LEFT($C52,10)="sous-total"</formula>
    </cfRule>
    <cfRule type="expression" dxfId="328" priority="33">
      <formula>LEFT($C52,11)="recettes de"</formula>
    </cfRule>
  </conditionalFormatting>
  <conditionalFormatting sqref="O52">
    <cfRule type="expression" dxfId="327" priority="34">
      <formula>LEFT($C52,6)="total "</formula>
    </cfRule>
    <cfRule type="expression" dxfId="326" priority="35">
      <formula>LEFT($C52,10)="sous-total"</formula>
    </cfRule>
    <cfRule type="expression" dxfId="325" priority="36">
      <formula>LEFT($C52,11)="recettes de"</formula>
    </cfRule>
  </conditionalFormatting>
  <conditionalFormatting sqref="N52">
    <cfRule type="expression" dxfId="324" priority="37">
      <formula>LEFT($C52,6)="total "</formula>
    </cfRule>
    <cfRule type="expression" dxfId="323" priority="38">
      <formula>LEFT($C52,10)="sous-total"</formula>
    </cfRule>
    <cfRule type="expression" dxfId="322" priority="39">
      <formula>LEFT($C52,11)="recettes de"</formula>
    </cfRule>
  </conditionalFormatting>
  <conditionalFormatting sqref="P52">
    <cfRule type="expression" dxfId="321" priority="40">
      <formula>LEFT($C52,6)="total "</formula>
    </cfRule>
    <cfRule type="expression" dxfId="320" priority="41">
      <formula>LEFT($C52,10)="sous-total"</formula>
    </cfRule>
    <cfRule type="expression" dxfId="319" priority="42">
      <formula>LEFT($C52,11)="recettes de"</formula>
    </cfRule>
  </conditionalFormatting>
  <conditionalFormatting sqref="N52:R52">
    <cfRule type="expression" dxfId="318" priority="43">
      <formula>MOD(ROW(#REF!),2)=1</formula>
    </cfRule>
  </conditionalFormatting>
  <conditionalFormatting sqref="N53:R59">
    <cfRule type="expression" dxfId="317" priority="44">
      <formula>LEFT($C53,6)="total "</formula>
    </cfRule>
    <cfRule type="expression" dxfId="316" priority="45">
      <formula>LEFT($C53,10)="sous-total"</formula>
    </cfRule>
    <cfRule type="expression" dxfId="315" priority="46">
      <formula>LEFT($C53,11)="recettes de"</formula>
    </cfRule>
  </conditionalFormatting>
  <conditionalFormatting sqref="N53:R59">
    <cfRule type="expression" dxfId="314" priority="47">
      <formula>MOD(ROW(N54),2)=1</formula>
    </cfRule>
  </conditionalFormatting>
  <conditionalFormatting sqref="N53:R59">
    <cfRule type="expression" dxfId="313" priority="48">
      <formula>LEFT($C53,6)="total "</formula>
    </cfRule>
    <cfRule type="expression" dxfId="312" priority="49">
      <formula>LEFT($C53,10)="sous-total"</formula>
    </cfRule>
    <cfRule type="expression" dxfId="311" priority="50">
      <formula>LEFT($C53,11)="recettes de"</formula>
    </cfRule>
  </conditionalFormatting>
  <conditionalFormatting sqref="N53:R59">
    <cfRule type="expression" dxfId="310" priority="51">
      <formula>MOD(ROW(N54),2)=1</formula>
    </cfRule>
  </conditionalFormatting>
  <conditionalFormatting sqref="J56:M59 I53:I59 J53:M54 I61:M64 I4:M19 I21:M24 I27:M51">
    <cfRule type="expression" dxfId="309" priority="52">
      <formula>LEFT($C4,6)="total "</formula>
    </cfRule>
    <cfRule type="expression" dxfId="308" priority="53">
      <formula>LEFT($C4,10)="sous-total"</formula>
    </cfRule>
    <cfRule type="expression" dxfId="307" priority="54">
      <formula>LEFT($C4,11)="recettes de"</formula>
    </cfRule>
  </conditionalFormatting>
  <conditionalFormatting sqref="I61:M64 I16:M19 I21:M24 I27:M49">
    <cfRule type="expression" dxfId="306" priority="55">
      <formula>MOD(ROW(I17),2)=1</formula>
    </cfRule>
  </conditionalFormatting>
  <conditionalFormatting sqref="I51:M51 J56:M58 J53:M54 I53:I58 I5:M13">
    <cfRule type="expression" dxfId="305" priority="56">
      <formula>MOD(ROW(I6),2)=1</formula>
    </cfRule>
  </conditionalFormatting>
  <conditionalFormatting sqref="I14:M15">
    <cfRule type="expression" dxfId="304" priority="57">
      <formula>MOD(ROW(I16),2)=1</formula>
    </cfRule>
  </conditionalFormatting>
  <conditionalFormatting sqref="I19:M19 I50:M50">
    <cfRule type="expression" dxfId="303" priority="58">
      <formula>MOD(ROW(#REF!),2)=1</formula>
    </cfRule>
  </conditionalFormatting>
  <conditionalFormatting sqref="I57:M59">
    <cfRule type="expression" dxfId="302" priority="59">
      <formula>MOD(ROW(#REF!),2)=1</formula>
    </cfRule>
  </conditionalFormatting>
  <conditionalFormatting sqref="I4:M19">
    <cfRule type="expression" dxfId="301" priority="60">
      <formula>LEFT($C4,6)="total "</formula>
    </cfRule>
    <cfRule type="expression" dxfId="300" priority="61">
      <formula>LEFT($C4,10)="sous-total"</formula>
    </cfRule>
    <cfRule type="expression" dxfId="299" priority="62">
      <formula>LEFT($C4,11)="recettes de"</formula>
    </cfRule>
  </conditionalFormatting>
  <conditionalFormatting sqref="I16:M19">
    <cfRule type="expression" dxfId="298" priority="63">
      <formula>MOD(ROW(I17),2)=1</formula>
    </cfRule>
  </conditionalFormatting>
  <conditionalFormatting sqref="I5:M13">
    <cfRule type="expression" dxfId="297" priority="64">
      <formula>MOD(ROW(I6),2)=1</formula>
    </cfRule>
  </conditionalFormatting>
  <conditionalFormatting sqref="I14:M15">
    <cfRule type="expression" dxfId="296" priority="65">
      <formula>MOD(ROW(I16),2)=1</formula>
    </cfRule>
  </conditionalFormatting>
  <conditionalFormatting sqref="I17:M18">
    <cfRule type="expression" dxfId="295" priority="66">
      <formula>MOD(ROW(I18),2)=1</formula>
    </cfRule>
  </conditionalFormatting>
  <conditionalFormatting sqref="I14:M14">
    <cfRule type="expression" dxfId="294" priority="67">
      <formula>MOD(ROW(I15),2)=1</formula>
    </cfRule>
  </conditionalFormatting>
  <conditionalFormatting sqref="I14:M14">
    <cfRule type="expression" dxfId="293" priority="68">
      <formula>MOD(ROW(I15),2)=1</formula>
    </cfRule>
  </conditionalFormatting>
  <conditionalFormatting sqref="I16:M16">
    <cfRule type="expression" dxfId="292" priority="69">
      <formula>MOD(ROW(I17),2)=1</formula>
    </cfRule>
  </conditionalFormatting>
  <conditionalFormatting sqref="I6:M6">
    <cfRule type="expression" dxfId="291" priority="70">
      <formula>MOD(ROW(I8),2)=1</formula>
    </cfRule>
  </conditionalFormatting>
  <conditionalFormatting sqref="I6:M6">
    <cfRule type="expression" dxfId="290" priority="71">
      <formula>MOD(ROW(I7),2)=1</formula>
    </cfRule>
  </conditionalFormatting>
  <conditionalFormatting sqref="I6:M6">
    <cfRule type="expression" dxfId="289" priority="72">
      <formula>MOD(ROW(I7),2)=1</formula>
    </cfRule>
  </conditionalFormatting>
  <conditionalFormatting sqref="I4:M4">
    <cfRule type="expression" dxfId="288" priority="73">
      <formula>MOD(ROW(I5),2)=1</formula>
    </cfRule>
  </conditionalFormatting>
  <conditionalFormatting sqref="I19:M19">
    <cfRule type="expression" dxfId="287" priority="74">
      <formula>MOD(ROW(I20),2)=1</formula>
    </cfRule>
  </conditionalFormatting>
  <conditionalFormatting sqref="I19:M19">
    <cfRule type="expression" dxfId="286" priority="75">
      <formula>LEFT($C19,6)="total "</formula>
    </cfRule>
    <cfRule type="expression" dxfId="285" priority="76">
      <formula>LEFT($C19,10)="sous-total"</formula>
    </cfRule>
    <cfRule type="expression" dxfId="284" priority="77">
      <formula>LEFT($C19,11)="recettes de"</formula>
    </cfRule>
  </conditionalFormatting>
  <conditionalFormatting sqref="I19:M19">
    <cfRule type="expression" dxfId="283" priority="78">
      <formula>MOD(ROW(I20),2)=1</formula>
    </cfRule>
  </conditionalFormatting>
  <conditionalFormatting sqref="I19:M19">
    <cfRule type="expression" dxfId="282" priority="79">
      <formula>MOD(ROW(I20),2)=1</formula>
    </cfRule>
  </conditionalFormatting>
  <conditionalFormatting sqref="I22:M24 I27:M50">
    <cfRule type="expression" dxfId="281" priority="80">
      <formula>LEFT($C22,6)="total "</formula>
    </cfRule>
    <cfRule type="expression" dxfId="280" priority="81">
      <formula>LEFT($C22,10)="sous-total"</formula>
    </cfRule>
    <cfRule type="expression" dxfId="279" priority="82">
      <formula>LEFT($C22,11)="recettes de"</formula>
    </cfRule>
  </conditionalFormatting>
  <conditionalFormatting sqref="I22:M24 I27:M49">
    <cfRule type="expression" dxfId="278" priority="83">
      <formula>MOD(ROW(I23),2)=1</formula>
    </cfRule>
  </conditionalFormatting>
  <conditionalFormatting sqref="I39:M40">
    <cfRule type="expression" dxfId="277" priority="84">
      <formula>MOD(ROW(#REF!),2)=1</formula>
    </cfRule>
  </conditionalFormatting>
  <conditionalFormatting sqref="I39:M40">
    <cfRule type="expression" dxfId="276" priority="85">
      <formula>MOD(ROW(I40),2)=1</formula>
    </cfRule>
  </conditionalFormatting>
  <conditionalFormatting sqref="I39:M40">
    <cfRule type="expression" dxfId="275" priority="86">
      <formula>LEFT($C39,6)="total "</formula>
    </cfRule>
    <cfRule type="expression" dxfId="274" priority="87">
      <formula>LEFT($C39,10)="sous-total"</formula>
    </cfRule>
    <cfRule type="expression" dxfId="273" priority="88">
      <formula>LEFT($C39,11)="recettes de"</formula>
    </cfRule>
  </conditionalFormatting>
  <conditionalFormatting sqref="I39:M40">
    <cfRule type="expression" dxfId="272" priority="89">
      <formula>MOD(ROW(I40),2)=1</formula>
    </cfRule>
  </conditionalFormatting>
  <conditionalFormatting sqref="I39:M40">
    <cfRule type="expression" dxfId="271" priority="90">
      <formula>MOD(ROW(I40),2)=1</formula>
    </cfRule>
  </conditionalFormatting>
  <conditionalFormatting sqref="I53:I59 J53:M54 J56:M59">
    <cfRule type="expression" dxfId="270" priority="91">
      <formula>LEFT($C53,6)="total "</formula>
    </cfRule>
    <cfRule type="expression" dxfId="269" priority="92">
      <formula>LEFT($C53,10)="sous-total"</formula>
    </cfRule>
    <cfRule type="expression" dxfId="268" priority="93">
      <formula>LEFT($C53,11)="recettes de"</formula>
    </cfRule>
  </conditionalFormatting>
  <conditionalFormatting sqref="I53:I58 J53:M54 J56:M58">
    <cfRule type="expression" dxfId="267" priority="94">
      <formula>MOD(ROW(I54),2)=1</formula>
    </cfRule>
  </conditionalFormatting>
  <conditionalFormatting sqref="I15:M15">
    <cfRule type="expression" dxfId="266" priority="95">
      <formula>MOD(ROW(I16),2)=1</formula>
    </cfRule>
  </conditionalFormatting>
  <conditionalFormatting sqref="I15:M15">
    <cfRule type="expression" dxfId="265" priority="96">
      <formula>MOD(ROW(I16),2)=1</formula>
    </cfRule>
  </conditionalFormatting>
  <conditionalFormatting sqref="I23:L23">
    <cfRule type="expression" dxfId="264" priority="97">
      <formula>LEFT($C23,6)="total "</formula>
    </cfRule>
    <cfRule type="expression" dxfId="263" priority="98">
      <formula>LEFT($C23,10)="sous-total"</formula>
    </cfRule>
    <cfRule type="expression" dxfId="262" priority="99">
      <formula>LEFT($C23,11)="recettes de"</formula>
    </cfRule>
  </conditionalFormatting>
  <conditionalFormatting sqref="I23:L23">
    <cfRule type="expression" dxfId="261" priority="100">
      <formula>MOD(ROW(I24),2)=1</formula>
    </cfRule>
  </conditionalFormatting>
  <conditionalFormatting sqref="I23:L23">
    <cfRule type="expression" dxfId="260" priority="101">
      <formula>MOD(ROW(I24),2)=1</formula>
    </cfRule>
  </conditionalFormatting>
  <conditionalFormatting sqref="I20:M20">
    <cfRule type="expression" dxfId="259" priority="102">
      <formula>MOD(ROW(I21),2)=1</formula>
    </cfRule>
  </conditionalFormatting>
  <conditionalFormatting sqref="M20">
    <cfRule type="expression" dxfId="258" priority="103">
      <formula>LEFT($C20,6)="total "</formula>
    </cfRule>
    <cfRule type="expression" dxfId="257" priority="104">
      <formula>LEFT($C20,10)="sous-total"</formula>
    </cfRule>
    <cfRule type="expression" dxfId="256" priority="105">
      <formula>LEFT($C20,11)="recettes de"</formula>
    </cfRule>
  </conditionalFormatting>
  <conditionalFormatting sqref="L20">
    <cfRule type="expression" dxfId="255" priority="106">
      <formula>LEFT($C20,6)="total "</formula>
    </cfRule>
    <cfRule type="expression" dxfId="254" priority="107">
      <formula>LEFT($C20,10)="sous-total"</formula>
    </cfRule>
    <cfRule type="expression" dxfId="253" priority="108">
      <formula>LEFT($C20,11)="recettes de"</formula>
    </cfRule>
  </conditionalFormatting>
  <conditionalFormatting sqref="J20">
    <cfRule type="expression" dxfId="252" priority="109">
      <formula>LEFT($C20,6)="total "</formula>
    </cfRule>
    <cfRule type="expression" dxfId="251" priority="110">
      <formula>LEFT($C20,10)="sous-total"</formula>
    </cfRule>
    <cfRule type="expression" dxfId="250" priority="111">
      <formula>LEFT($C20,11)="recettes de"</formula>
    </cfRule>
  </conditionalFormatting>
  <conditionalFormatting sqref="I20">
    <cfRule type="expression" dxfId="249" priority="112">
      <formula>LEFT($C20,6)="total "</formula>
    </cfRule>
    <cfRule type="expression" dxfId="248" priority="113">
      <formula>LEFT($C20,10)="sous-total"</formula>
    </cfRule>
    <cfRule type="expression" dxfId="247" priority="114">
      <formula>LEFT($C20,11)="recettes de"</formula>
    </cfRule>
  </conditionalFormatting>
  <conditionalFormatting sqref="K20">
    <cfRule type="expression" dxfId="246" priority="115">
      <formula>LEFT($C20,6)="total "</formula>
    </cfRule>
    <cfRule type="expression" dxfId="245" priority="116">
      <formula>LEFT($C20,10)="sous-total"</formula>
    </cfRule>
    <cfRule type="expression" dxfId="244" priority="117">
      <formula>LEFT($C20,11)="recettes de"</formula>
    </cfRule>
  </conditionalFormatting>
  <conditionalFormatting sqref="M52">
    <cfRule type="expression" dxfId="243" priority="118">
      <formula>LEFT($C52,6)="total "</formula>
    </cfRule>
    <cfRule type="expression" dxfId="242" priority="119">
      <formula>LEFT($C52,10)="sous-total"</formula>
    </cfRule>
    <cfRule type="expression" dxfId="241" priority="120">
      <formula>LEFT($C52,11)="recettes de"</formula>
    </cfRule>
  </conditionalFormatting>
  <conditionalFormatting sqref="L52">
    <cfRule type="expression" dxfId="240" priority="121">
      <formula>LEFT($C52,6)="total "</formula>
    </cfRule>
    <cfRule type="expression" dxfId="239" priority="122">
      <formula>LEFT($C52,10)="sous-total"</formula>
    </cfRule>
    <cfRule type="expression" dxfId="238" priority="123">
      <formula>LEFT($C52,11)="recettes de"</formula>
    </cfRule>
  </conditionalFormatting>
  <conditionalFormatting sqref="J52">
    <cfRule type="expression" dxfId="237" priority="124">
      <formula>LEFT($C52,6)="total "</formula>
    </cfRule>
    <cfRule type="expression" dxfId="236" priority="125">
      <formula>LEFT($C52,10)="sous-total"</formula>
    </cfRule>
    <cfRule type="expression" dxfId="235" priority="126">
      <formula>LEFT($C52,11)="recettes de"</formula>
    </cfRule>
  </conditionalFormatting>
  <conditionalFormatting sqref="I52">
    <cfRule type="expression" dxfId="234" priority="127">
      <formula>LEFT($C52,6)="total "</formula>
    </cfRule>
    <cfRule type="expression" dxfId="233" priority="128">
      <formula>LEFT($C52,10)="sous-total"</formula>
    </cfRule>
    <cfRule type="expression" dxfId="232" priority="129">
      <formula>LEFT($C52,11)="recettes de"</formula>
    </cfRule>
  </conditionalFormatting>
  <conditionalFormatting sqref="K52">
    <cfRule type="expression" dxfId="231" priority="130">
      <formula>LEFT($C52,6)="total "</formula>
    </cfRule>
    <cfRule type="expression" dxfId="230" priority="131">
      <formula>LEFT($C52,10)="sous-total"</formula>
    </cfRule>
    <cfRule type="expression" dxfId="229" priority="132">
      <formula>LEFT($C52,11)="recettes de"</formula>
    </cfRule>
  </conditionalFormatting>
  <conditionalFormatting sqref="I52:M52">
    <cfRule type="expression" dxfId="228" priority="133">
      <formula>MOD(ROW(#REF!),2)=1</formula>
    </cfRule>
  </conditionalFormatting>
  <conditionalFormatting sqref="M60">
    <cfRule type="expression" dxfId="227" priority="134">
      <formula>LEFT($C60,6)="total "</formula>
    </cfRule>
    <cfRule type="expression" dxfId="226" priority="135">
      <formula>LEFT($C60,10)="sous-total"</formula>
    </cfRule>
    <cfRule type="expression" dxfId="225" priority="136">
      <formula>LEFT($C60,11)="recettes de"</formula>
    </cfRule>
  </conditionalFormatting>
  <conditionalFormatting sqref="L60">
    <cfRule type="expression" dxfId="224" priority="137">
      <formula>LEFT($C60,6)="total "</formula>
    </cfRule>
    <cfRule type="expression" dxfId="223" priority="138">
      <formula>LEFT($C60,10)="sous-total"</formula>
    </cfRule>
    <cfRule type="expression" dxfId="222" priority="139">
      <formula>LEFT($C60,11)="recettes de"</formula>
    </cfRule>
  </conditionalFormatting>
  <conditionalFormatting sqref="J60">
    <cfRule type="expression" dxfId="221" priority="140">
      <formula>LEFT($C60,6)="total "</formula>
    </cfRule>
    <cfRule type="expression" dxfId="220" priority="141">
      <formula>LEFT($C60,10)="sous-total"</formula>
    </cfRule>
    <cfRule type="expression" dxfId="219" priority="142">
      <formula>LEFT($C60,11)="recettes de"</formula>
    </cfRule>
  </conditionalFormatting>
  <conditionalFormatting sqref="I60">
    <cfRule type="expression" dxfId="218" priority="143">
      <formula>LEFT($C60,6)="total "</formula>
    </cfRule>
    <cfRule type="expression" dxfId="217" priority="144">
      <formula>LEFT($C60,10)="sous-total"</formula>
    </cfRule>
    <cfRule type="expression" dxfId="216" priority="145">
      <formula>LEFT($C60,11)="recettes de"</formula>
    </cfRule>
  </conditionalFormatting>
  <conditionalFormatting sqref="K60">
    <cfRule type="expression" dxfId="215" priority="146">
      <formula>LEFT($C60,6)="total "</formula>
    </cfRule>
    <cfRule type="expression" dxfId="214" priority="147">
      <formula>LEFT($C60,10)="sous-total"</formula>
    </cfRule>
    <cfRule type="expression" dxfId="213" priority="148">
      <formula>LEFT($C60,11)="recettes de"</formula>
    </cfRule>
  </conditionalFormatting>
  <conditionalFormatting sqref="I60:M60">
    <cfRule type="expression" dxfId="212" priority="149">
      <formula>MOD(ROW(#REF!),2)=1</formula>
    </cfRule>
  </conditionalFormatting>
  <conditionalFormatting sqref="I8:M8">
    <cfRule type="expression" dxfId="211" priority="150">
      <formula>MOD(ROW(I10),2)=1</formula>
    </cfRule>
  </conditionalFormatting>
  <conditionalFormatting sqref="I8:M8">
    <cfRule type="expression" dxfId="210" priority="151">
      <formula>MOD(ROW(I9),2)=1</formula>
    </cfRule>
  </conditionalFormatting>
  <conditionalFormatting sqref="I8:M8">
    <cfRule type="expression" dxfId="209" priority="152">
      <formula>MOD(ROW(I9),2)=1</formula>
    </cfRule>
  </conditionalFormatting>
  <conditionalFormatting sqref="I16:M16">
    <cfRule type="expression" dxfId="208" priority="153">
      <formula>MOD(ROW(I17),2)=1</formula>
    </cfRule>
  </conditionalFormatting>
  <conditionalFormatting sqref="I16:M16">
    <cfRule type="expression" dxfId="207" priority="154">
      <formula>MOD(ROW(I17),2)=1</formula>
    </cfRule>
  </conditionalFormatting>
  <conditionalFormatting sqref="I16:M16">
    <cfRule type="expression" dxfId="206" priority="155">
      <formula>MOD(ROW(I18),2)=1</formula>
    </cfRule>
  </conditionalFormatting>
  <conditionalFormatting sqref="I16:M16">
    <cfRule type="expression" dxfId="205" priority="156">
      <formula>MOD(ROW(I17),2)=1</formula>
    </cfRule>
  </conditionalFormatting>
  <conditionalFormatting sqref="I16:M16">
    <cfRule type="expression" dxfId="204" priority="157">
      <formula>MOD(ROW(I17),2)=1</formula>
    </cfRule>
  </conditionalFormatting>
  <conditionalFormatting sqref="I17:M17">
    <cfRule type="expression" dxfId="203" priority="158">
      <formula>MOD(ROW(I18),2)=1</formula>
    </cfRule>
  </conditionalFormatting>
  <conditionalFormatting sqref="I17:M17">
    <cfRule type="expression" dxfId="202" priority="159">
      <formula>MOD(ROW(I18),2)=1</formula>
    </cfRule>
  </conditionalFormatting>
  <conditionalFormatting sqref="I19:M19">
    <cfRule type="expression" dxfId="201" priority="160">
      <formula>MOD(ROW(I20),2)=1</formula>
    </cfRule>
  </conditionalFormatting>
  <conditionalFormatting sqref="I18:M18">
    <cfRule type="expression" dxfId="200" priority="161">
      <formula>MOD(ROW(I19),2)=1</formula>
    </cfRule>
  </conditionalFormatting>
  <conditionalFormatting sqref="I18:M18">
    <cfRule type="expression" dxfId="199" priority="162">
      <formula>MOD(ROW(I19),2)=1</formula>
    </cfRule>
  </conditionalFormatting>
  <conditionalFormatting sqref="I18:M18">
    <cfRule type="expression" dxfId="198" priority="163">
      <formula>MOD(ROW(I19),2)=1</formula>
    </cfRule>
  </conditionalFormatting>
  <conditionalFormatting sqref="I18:M18">
    <cfRule type="expression" dxfId="197" priority="164">
      <formula>MOD(ROW(I20),2)=1</formula>
    </cfRule>
  </conditionalFormatting>
  <conditionalFormatting sqref="I18:M18">
    <cfRule type="expression" dxfId="196" priority="165">
      <formula>MOD(ROW(I19),2)=1</formula>
    </cfRule>
  </conditionalFormatting>
  <conditionalFormatting sqref="I18:M18">
    <cfRule type="expression" dxfId="195" priority="166">
      <formula>MOD(ROW(I19),2)=1</formula>
    </cfRule>
  </conditionalFormatting>
  <conditionalFormatting sqref="I19:M19">
    <cfRule type="expression" dxfId="194" priority="167">
      <formula>MOD(ROW(I20),2)=1</formula>
    </cfRule>
  </conditionalFormatting>
  <conditionalFormatting sqref="I19:M19">
    <cfRule type="expression" dxfId="193" priority="168">
      <formula>MOD(ROW(I20),2)=1</formula>
    </cfRule>
  </conditionalFormatting>
  <conditionalFormatting sqref="I15:M15">
    <cfRule type="expression" dxfId="192" priority="169">
      <formula>MOD(ROW(I16),2)=1</formula>
    </cfRule>
  </conditionalFormatting>
  <conditionalFormatting sqref="I15:M15">
    <cfRule type="expression" dxfId="191" priority="170">
      <formula>MOD(ROW(I16),2)=1</formula>
    </cfRule>
  </conditionalFormatting>
  <conditionalFormatting sqref="I30:M30">
    <cfRule type="expression" dxfId="190" priority="171">
      <formula>LEFT($C30,6)="total "</formula>
    </cfRule>
    <cfRule type="expression" dxfId="189" priority="172">
      <formula>LEFT($C30,10)="sous-total"</formula>
    </cfRule>
    <cfRule type="expression" dxfId="188" priority="173">
      <formula>LEFT($C30,11)="recettes de"</formula>
    </cfRule>
  </conditionalFormatting>
  <conditionalFormatting sqref="I30:M30">
    <cfRule type="expression" dxfId="187" priority="174">
      <formula>MOD(ROW(I31),2)=1</formula>
    </cfRule>
  </conditionalFormatting>
  <conditionalFormatting sqref="I30:M30">
    <cfRule type="expression" dxfId="186" priority="175">
      <formula>MOD(ROW(I31),2)=1</formula>
    </cfRule>
  </conditionalFormatting>
  <conditionalFormatting sqref="I30:M30">
    <cfRule type="expression" dxfId="185" priority="176">
      <formula>MOD(ROW(I31),2)=1</formula>
    </cfRule>
  </conditionalFormatting>
  <conditionalFormatting sqref="I30:M30">
    <cfRule type="expression" dxfId="184" priority="177">
      <formula>MOD(ROW(I31),2)=1</formula>
    </cfRule>
  </conditionalFormatting>
  <conditionalFormatting sqref="I30:M30">
    <cfRule type="expression" dxfId="183" priority="178">
      <formula>MOD(ROW(I32),2)=1</formula>
    </cfRule>
  </conditionalFormatting>
  <conditionalFormatting sqref="I30:M30">
    <cfRule type="expression" dxfId="182" priority="179">
      <formula>MOD(ROW(I31),2)=1</formula>
    </cfRule>
  </conditionalFormatting>
  <conditionalFormatting sqref="I30:M30">
    <cfRule type="expression" dxfId="181" priority="180">
      <formula>MOD(ROW(I31),2)=1</formula>
    </cfRule>
  </conditionalFormatting>
  <conditionalFormatting sqref="I32:M37">
    <cfRule type="expression" dxfId="180" priority="181">
      <formula>LEFT($C32,6)="total "</formula>
    </cfRule>
    <cfRule type="expression" dxfId="179" priority="182">
      <formula>LEFT($C32,10)="sous-total"</formula>
    </cfRule>
    <cfRule type="expression" dxfId="178" priority="183">
      <formula>LEFT($C32,11)="recettes de"</formula>
    </cfRule>
  </conditionalFormatting>
  <conditionalFormatting sqref="I32:M37">
    <cfRule type="expression" dxfId="177" priority="184">
      <formula>MOD(ROW(I33),2)=1</formula>
    </cfRule>
  </conditionalFormatting>
  <conditionalFormatting sqref="I32:M37">
    <cfRule type="expression" dxfId="176" priority="185">
      <formula>MOD(ROW(I33),2)=1</formula>
    </cfRule>
  </conditionalFormatting>
  <conditionalFormatting sqref="I32:M37">
    <cfRule type="expression" dxfId="175" priority="186">
      <formula>MOD(ROW(I33),2)=1</formula>
    </cfRule>
  </conditionalFormatting>
  <conditionalFormatting sqref="I32:M37">
    <cfRule type="expression" dxfId="174" priority="187">
      <formula>MOD(ROW(I33),2)=1</formula>
    </cfRule>
  </conditionalFormatting>
  <conditionalFormatting sqref="I32:M37">
    <cfRule type="expression" dxfId="173" priority="188">
      <formula>MOD(ROW(I34),2)=1</formula>
    </cfRule>
  </conditionalFormatting>
  <conditionalFormatting sqref="I32:M37">
    <cfRule type="expression" dxfId="172" priority="189">
      <formula>MOD(ROW(I33),2)=1</formula>
    </cfRule>
  </conditionalFormatting>
  <conditionalFormatting sqref="I32:M37">
    <cfRule type="expression" dxfId="171" priority="190">
      <formula>MOD(ROW(I33),2)=1</formula>
    </cfRule>
  </conditionalFormatting>
  <conditionalFormatting sqref="I33:M33">
    <cfRule type="expression" dxfId="170" priority="191">
      <formula>LEFT($C33,6)="total "</formula>
    </cfRule>
    <cfRule type="expression" dxfId="169" priority="192">
      <formula>LEFT($C33,10)="sous-total"</formula>
    </cfRule>
    <cfRule type="expression" dxfId="168" priority="193">
      <formula>LEFT($C33,11)="recettes de"</formula>
    </cfRule>
  </conditionalFormatting>
  <conditionalFormatting sqref="I33:M33">
    <cfRule type="expression" dxfId="167" priority="194">
      <formula>MOD(ROW(I34),2)=1</formula>
    </cfRule>
  </conditionalFormatting>
  <conditionalFormatting sqref="I33:M33">
    <cfRule type="expression" dxfId="166" priority="195">
      <formula>MOD(ROW(I34),2)=1</formula>
    </cfRule>
  </conditionalFormatting>
  <conditionalFormatting sqref="I33:M33">
    <cfRule type="expression" dxfId="165" priority="196">
      <formula>MOD(ROW(I34),2)=1</formula>
    </cfRule>
  </conditionalFormatting>
  <conditionalFormatting sqref="I33:M33">
    <cfRule type="expression" dxfId="164" priority="197">
      <formula>MOD(ROW(I34),2)=1</formula>
    </cfRule>
  </conditionalFormatting>
  <conditionalFormatting sqref="I33:M33">
    <cfRule type="expression" dxfId="163" priority="198">
      <formula>MOD(ROW(I35),2)=1</formula>
    </cfRule>
  </conditionalFormatting>
  <conditionalFormatting sqref="I33:M33">
    <cfRule type="expression" dxfId="162" priority="199">
      <formula>MOD(ROW(I34),2)=1</formula>
    </cfRule>
  </conditionalFormatting>
  <conditionalFormatting sqref="I33:M33">
    <cfRule type="expression" dxfId="161" priority="200">
      <formula>MOD(ROW(I34),2)=1</formula>
    </cfRule>
  </conditionalFormatting>
  <conditionalFormatting sqref="I34:M34">
    <cfRule type="expression" dxfId="160" priority="201">
      <formula>LEFT($C34,6)="total "</formula>
    </cfRule>
    <cfRule type="expression" dxfId="159" priority="202">
      <formula>LEFT($C34,10)="sous-total"</formula>
    </cfRule>
    <cfRule type="expression" dxfId="158" priority="203">
      <formula>LEFT($C34,11)="recettes de"</formula>
    </cfRule>
  </conditionalFormatting>
  <conditionalFormatting sqref="I34:M34">
    <cfRule type="expression" dxfId="157" priority="204">
      <formula>MOD(ROW(I35),2)=1</formula>
    </cfRule>
  </conditionalFormatting>
  <conditionalFormatting sqref="I34:M34">
    <cfRule type="expression" dxfId="156" priority="205">
      <formula>MOD(ROW(I35),2)=1</formula>
    </cfRule>
  </conditionalFormatting>
  <conditionalFormatting sqref="I34:M34">
    <cfRule type="expression" dxfId="155" priority="206">
      <formula>MOD(ROW(I35),2)=1</formula>
    </cfRule>
  </conditionalFormatting>
  <conditionalFormatting sqref="I34:M34">
    <cfRule type="expression" dxfId="154" priority="207">
      <formula>MOD(ROW(I35),2)=1</formula>
    </cfRule>
  </conditionalFormatting>
  <conditionalFormatting sqref="I34:M34">
    <cfRule type="expression" dxfId="153" priority="208">
      <formula>MOD(ROW(I36),2)=1</formula>
    </cfRule>
  </conditionalFormatting>
  <conditionalFormatting sqref="I34:M34">
    <cfRule type="expression" dxfId="152" priority="209">
      <formula>MOD(ROW(I35),2)=1</formula>
    </cfRule>
  </conditionalFormatting>
  <conditionalFormatting sqref="I34:M34">
    <cfRule type="expression" dxfId="151" priority="210">
      <formula>MOD(ROW(I35),2)=1</formula>
    </cfRule>
  </conditionalFormatting>
  <conditionalFormatting sqref="I35:M35">
    <cfRule type="expression" dxfId="150" priority="211">
      <formula>LEFT($C35,6)="total "</formula>
    </cfRule>
    <cfRule type="expression" dxfId="149" priority="212">
      <formula>LEFT($C35,10)="sous-total"</formula>
    </cfRule>
    <cfRule type="expression" dxfId="148" priority="213">
      <formula>LEFT($C35,11)="recettes de"</formula>
    </cfRule>
  </conditionalFormatting>
  <conditionalFormatting sqref="I35:M35">
    <cfRule type="expression" dxfId="147" priority="214">
      <formula>MOD(ROW(I36),2)=1</formula>
    </cfRule>
  </conditionalFormatting>
  <conditionalFormatting sqref="I35:M35">
    <cfRule type="expression" dxfId="146" priority="215">
      <formula>MOD(ROW(I36),2)=1</formula>
    </cfRule>
  </conditionalFormatting>
  <conditionalFormatting sqref="I35:M35">
    <cfRule type="expression" dxfId="145" priority="216">
      <formula>MOD(ROW(I36),2)=1</formula>
    </cfRule>
  </conditionalFormatting>
  <conditionalFormatting sqref="I35:M35">
    <cfRule type="expression" dxfId="144" priority="217">
      <formula>MOD(ROW(I36),2)=1</formula>
    </cfRule>
  </conditionalFormatting>
  <conditionalFormatting sqref="I35:M35">
    <cfRule type="expression" dxfId="143" priority="218">
      <formula>MOD(ROW(I37),2)=1</formula>
    </cfRule>
  </conditionalFormatting>
  <conditionalFormatting sqref="I35:M35">
    <cfRule type="expression" dxfId="142" priority="219">
      <formula>MOD(ROW(I36),2)=1</formula>
    </cfRule>
  </conditionalFormatting>
  <conditionalFormatting sqref="I35:M35">
    <cfRule type="expression" dxfId="141" priority="220">
      <formula>MOD(ROW(I36),2)=1</formula>
    </cfRule>
  </conditionalFormatting>
  <conditionalFormatting sqref="I36:M36">
    <cfRule type="expression" dxfId="140" priority="221">
      <formula>LEFT($C36,6)="total "</formula>
    </cfRule>
    <cfRule type="expression" dxfId="139" priority="222">
      <formula>LEFT($C36,10)="sous-total"</formula>
    </cfRule>
    <cfRule type="expression" dxfId="138" priority="223">
      <formula>LEFT($C36,11)="recettes de"</formula>
    </cfRule>
  </conditionalFormatting>
  <conditionalFormatting sqref="I36:M36">
    <cfRule type="expression" dxfId="137" priority="224">
      <formula>MOD(ROW(I37),2)=1</formula>
    </cfRule>
  </conditionalFormatting>
  <conditionalFormatting sqref="I36:M36">
    <cfRule type="expression" dxfId="136" priority="225">
      <formula>MOD(ROW(I37),2)=1</formula>
    </cfRule>
  </conditionalFormatting>
  <conditionalFormatting sqref="I36:M36">
    <cfRule type="expression" dxfId="135" priority="226">
      <formula>MOD(ROW(I37),2)=1</formula>
    </cfRule>
  </conditionalFormatting>
  <conditionalFormatting sqref="I36:M36">
    <cfRule type="expression" dxfId="134" priority="227">
      <formula>MOD(ROW(I37),2)=1</formula>
    </cfRule>
  </conditionalFormatting>
  <conditionalFormatting sqref="I36:M36">
    <cfRule type="expression" dxfId="133" priority="228">
      <formula>MOD(ROW(I38),2)=1</formula>
    </cfRule>
  </conditionalFormatting>
  <conditionalFormatting sqref="I36:M36">
    <cfRule type="expression" dxfId="132" priority="229">
      <formula>MOD(ROW(I37),2)=1</formula>
    </cfRule>
  </conditionalFormatting>
  <conditionalFormatting sqref="I36:M36">
    <cfRule type="expression" dxfId="131" priority="230">
      <formula>MOD(ROW(I37),2)=1</formula>
    </cfRule>
  </conditionalFormatting>
  <conditionalFormatting sqref="I37:M37">
    <cfRule type="expression" dxfId="130" priority="231">
      <formula>LEFT($C37,6)="total "</formula>
    </cfRule>
    <cfRule type="expression" dxfId="129" priority="232">
      <formula>LEFT($C37,10)="sous-total"</formula>
    </cfRule>
    <cfRule type="expression" dxfId="128" priority="233">
      <formula>LEFT($C37,11)="recettes de"</formula>
    </cfRule>
  </conditionalFormatting>
  <conditionalFormatting sqref="I37:M37">
    <cfRule type="expression" dxfId="127" priority="234">
      <formula>MOD(ROW(I38),2)=1</formula>
    </cfRule>
  </conditionalFormatting>
  <conditionalFormatting sqref="I37:M37">
    <cfRule type="expression" dxfId="126" priority="235">
      <formula>MOD(ROW(I38),2)=1</formula>
    </cfRule>
  </conditionalFormatting>
  <conditionalFormatting sqref="I37:M37">
    <cfRule type="expression" dxfId="125" priority="236">
      <formula>MOD(ROW(I38),2)=1</formula>
    </cfRule>
  </conditionalFormatting>
  <conditionalFormatting sqref="I37:M37">
    <cfRule type="expression" dxfId="124" priority="237">
      <formula>MOD(ROW(I38),2)=1</formula>
    </cfRule>
  </conditionalFormatting>
  <conditionalFormatting sqref="I37:M37">
    <cfRule type="expression" dxfId="123" priority="238">
      <formula>MOD(ROW(I39),2)=1</formula>
    </cfRule>
  </conditionalFormatting>
  <conditionalFormatting sqref="I37:M37">
    <cfRule type="expression" dxfId="122" priority="239">
      <formula>MOD(ROW(I38),2)=1</formula>
    </cfRule>
  </conditionalFormatting>
  <conditionalFormatting sqref="I37:M37">
    <cfRule type="expression" dxfId="121" priority="240">
      <formula>MOD(ROW(I38),2)=1</formula>
    </cfRule>
  </conditionalFormatting>
  <conditionalFormatting sqref="I41:M45">
    <cfRule type="expression" dxfId="120" priority="241">
      <formula>LEFT($C41,6)="total "</formula>
    </cfRule>
    <cfRule type="expression" dxfId="119" priority="242">
      <formula>LEFT($C41,10)="sous-total"</formula>
    </cfRule>
    <cfRule type="expression" dxfId="118" priority="243">
      <formula>LEFT($C41,11)="recettes de"</formula>
    </cfRule>
  </conditionalFormatting>
  <conditionalFormatting sqref="I41:M45">
    <cfRule type="expression" dxfId="117" priority="244">
      <formula>MOD(ROW(I42),2)=1</formula>
    </cfRule>
  </conditionalFormatting>
  <conditionalFormatting sqref="I41:M45">
    <cfRule type="expression" dxfId="116" priority="245">
      <formula>MOD(ROW(I42),2)=1</formula>
    </cfRule>
  </conditionalFormatting>
  <conditionalFormatting sqref="I41:M45">
    <cfRule type="expression" dxfId="115" priority="246">
      <formula>MOD(ROW(I42),2)=1</formula>
    </cfRule>
  </conditionalFormatting>
  <conditionalFormatting sqref="I41:M45">
    <cfRule type="expression" dxfId="114" priority="247">
      <formula>MOD(ROW(I42),2)=1</formula>
    </cfRule>
  </conditionalFormatting>
  <conditionalFormatting sqref="I41:M45">
    <cfRule type="expression" dxfId="113" priority="248">
      <formula>MOD(ROW(I43),2)=1</formula>
    </cfRule>
  </conditionalFormatting>
  <conditionalFormatting sqref="I41:M45">
    <cfRule type="expression" dxfId="112" priority="249">
      <formula>MOD(ROW(I42),2)=1</formula>
    </cfRule>
  </conditionalFormatting>
  <conditionalFormatting sqref="I41:M45">
    <cfRule type="expression" dxfId="111" priority="250">
      <formula>MOD(ROW(I42),2)=1</formula>
    </cfRule>
  </conditionalFormatting>
  <conditionalFormatting sqref="I42:M42">
    <cfRule type="expression" dxfId="110" priority="251">
      <formula>LEFT($C42,6)="total "</formula>
    </cfRule>
    <cfRule type="expression" dxfId="109" priority="252">
      <formula>LEFT($C42,10)="sous-total"</formula>
    </cfRule>
    <cfRule type="expression" dxfId="108" priority="253">
      <formula>LEFT($C42,11)="recettes de"</formula>
    </cfRule>
  </conditionalFormatting>
  <conditionalFormatting sqref="I42:M42">
    <cfRule type="expression" dxfId="107" priority="254">
      <formula>MOD(ROW(I43),2)=1</formula>
    </cfRule>
  </conditionalFormatting>
  <conditionalFormatting sqref="I42:M42">
    <cfRule type="expression" dxfId="106" priority="255">
      <formula>MOD(ROW(I43),2)=1</formula>
    </cfRule>
  </conditionalFormatting>
  <conditionalFormatting sqref="I42:M42">
    <cfRule type="expression" dxfId="105" priority="256">
      <formula>MOD(ROW(I43),2)=1</formula>
    </cfRule>
  </conditionalFormatting>
  <conditionalFormatting sqref="I42:M42">
    <cfRule type="expression" dxfId="104" priority="257">
      <formula>MOD(ROW(I43),2)=1</formula>
    </cfRule>
  </conditionalFormatting>
  <conditionalFormatting sqref="I42:M42">
    <cfRule type="expression" dxfId="103" priority="258">
      <formula>MOD(ROW(I44),2)=1</formula>
    </cfRule>
  </conditionalFormatting>
  <conditionalFormatting sqref="I42:M42">
    <cfRule type="expression" dxfId="102" priority="259">
      <formula>MOD(ROW(I43),2)=1</formula>
    </cfRule>
  </conditionalFormatting>
  <conditionalFormatting sqref="I42:M42">
    <cfRule type="expression" dxfId="101" priority="260">
      <formula>MOD(ROW(I43),2)=1</formula>
    </cfRule>
  </conditionalFormatting>
  <conditionalFormatting sqref="I43:M43">
    <cfRule type="expression" dxfId="100" priority="261">
      <formula>LEFT($C43,6)="total "</formula>
    </cfRule>
    <cfRule type="expression" dxfId="99" priority="262">
      <formula>LEFT($C43,10)="sous-total"</formula>
    </cfRule>
    <cfRule type="expression" dxfId="98" priority="263">
      <formula>LEFT($C43,11)="recettes de"</formula>
    </cfRule>
  </conditionalFormatting>
  <conditionalFormatting sqref="I43:M43">
    <cfRule type="expression" dxfId="97" priority="264">
      <formula>MOD(ROW(I44),2)=1</formula>
    </cfRule>
  </conditionalFormatting>
  <conditionalFormatting sqref="I43:M43">
    <cfRule type="expression" dxfId="96" priority="265">
      <formula>MOD(ROW(I44),2)=1</formula>
    </cfRule>
  </conditionalFormatting>
  <conditionalFormatting sqref="I43:M43">
    <cfRule type="expression" dxfId="95" priority="266">
      <formula>MOD(ROW(I44),2)=1</formula>
    </cfRule>
  </conditionalFormatting>
  <conditionalFormatting sqref="I43:M43">
    <cfRule type="expression" dxfId="94" priority="267">
      <formula>MOD(ROW(I44),2)=1</formula>
    </cfRule>
  </conditionalFormatting>
  <conditionalFormatting sqref="I43:M43">
    <cfRule type="expression" dxfId="93" priority="268">
      <formula>MOD(ROW(I45),2)=1</formula>
    </cfRule>
  </conditionalFormatting>
  <conditionalFormatting sqref="I43:M43">
    <cfRule type="expression" dxfId="92" priority="269">
      <formula>MOD(ROW(I44),2)=1</formula>
    </cfRule>
  </conditionalFormatting>
  <conditionalFormatting sqref="I43:M43">
    <cfRule type="expression" dxfId="91" priority="270">
      <formula>MOD(ROW(I44),2)=1</formula>
    </cfRule>
  </conditionalFormatting>
  <conditionalFormatting sqref="I44:M44">
    <cfRule type="expression" dxfId="90" priority="271">
      <formula>LEFT($C44,6)="total "</formula>
    </cfRule>
    <cfRule type="expression" dxfId="89" priority="272">
      <formula>LEFT($C44,10)="sous-total"</formula>
    </cfRule>
    <cfRule type="expression" dxfId="88" priority="273">
      <formula>LEFT($C44,11)="recettes de"</formula>
    </cfRule>
  </conditionalFormatting>
  <conditionalFormatting sqref="I44:M44">
    <cfRule type="expression" dxfId="87" priority="274">
      <formula>MOD(ROW(I45),2)=1</formula>
    </cfRule>
  </conditionalFormatting>
  <conditionalFormatting sqref="I44:M44">
    <cfRule type="expression" dxfId="86" priority="275">
      <formula>MOD(ROW(I45),2)=1</formula>
    </cfRule>
  </conditionalFormatting>
  <conditionalFormatting sqref="I44:M44">
    <cfRule type="expression" dxfId="85" priority="276">
      <formula>MOD(ROW(I45),2)=1</formula>
    </cfRule>
  </conditionalFormatting>
  <conditionalFormatting sqref="I44:M44">
    <cfRule type="expression" dxfId="84" priority="277">
      <formula>MOD(ROW(I45),2)=1</formula>
    </cfRule>
  </conditionalFormatting>
  <conditionalFormatting sqref="I44:M44">
    <cfRule type="expression" dxfId="83" priority="278">
      <formula>MOD(ROW(I46),2)=1</formula>
    </cfRule>
  </conditionalFormatting>
  <conditionalFormatting sqref="I44:M44">
    <cfRule type="expression" dxfId="82" priority="279">
      <formula>MOD(ROW(I45),2)=1</formula>
    </cfRule>
  </conditionalFormatting>
  <conditionalFormatting sqref="I44:M44">
    <cfRule type="expression" dxfId="81" priority="280">
      <formula>MOD(ROW(I45),2)=1</formula>
    </cfRule>
  </conditionalFormatting>
  <conditionalFormatting sqref="I45:M45">
    <cfRule type="expression" dxfId="80" priority="281">
      <formula>LEFT($C45,6)="total "</formula>
    </cfRule>
    <cfRule type="expression" dxfId="79" priority="282">
      <formula>LEFT($C45,10)="sous-total"</formula>
    </cfRule>
    <cfRule type="expression" dxfId="78" priority="283">
      <formula>LEFT($C45,11)="recettes de"</formula>
    </cfRule>
  </conditionalFormatting>
  <conditionalFormatting sqref="I45:M45">
    <cfRule type="expression" dxfId="77" priority="284">
      <formula>MOD(ROW(I46),2)=1</formula>
    </cfRule>
  </conditionalFormatting>
  <conditionalFormatting sqref="I45:M45">
    <cfRule type="expression" dxfId="76" priority="285">
      <formula>MOD(ROW(I46),2)=1</formula>
    </cfRule>
  </conditionalFormatting>
  <conditionalFormatting sqref="I45:M45">
    <cfRule type="expression" dxfId="75" priority="286">
      <formula>MOD(ROW(I46),2)=1</formula>
    </cfRule>
  </conditionalFormatting>
  <conditionalFormatting sqref="I45:M45">
    <cfRule type="expression" dxfId="74" priority="287">
      <formula>MOD(ROW(I46),2)=1</formula>
    </cfRule>
  </conditionalFormatting>
  <conditionalFormatting sqref="I45:M45">
    <cfRule type="expression" dxfId="73" priority="288">
      <formula>MOD(ROW(I47),2)=1</formula>
    </cfRule>
  </conditionalFormatting>
  <conditionalFormatting sqref="I45:M45">
    <cfRule type="expression" dxfId="72" priority="289">
      <formula>MOD(ROW(I46),2)=1</formula>
    </cfRule>
  </conditionalFormatting>
  <conditionalFormatting sqref="I45:M45">
    <cfRule type="expression" dxfId="71" priority="290">
      <formula>MOD(ROW(I46),2)=1</formula>
    </cfRule>
  </conditionalFormatting>
  <conditionalFormatting sqref="I47:M47">
    <cfRule type="expression" dxfId="70" priority="291">
      <formula>LEFT($C47,6)="total "</formula>
    </cfRule>
    <cfRule type="expression" dxfId="69" priority="292">
      <formula>LEFT($C47,10)="sous-total"</formula>
    </cfRule>
    <cfRule type="expression" dxfId="68" priority="293">
      <formula>LEFT($C47,11)="recettes de"</formula>
    </cfRule>
  </conditionalFormatting>
  <conditionalFormatting sqref="I47:M47">
    <cfRule type="expression" dxfId="67" priority="294">
      <formula>MOD(ROW(I48),2)=1</formula>
    </cfRule>
  </conditionalFormatting>
  <conditionalFormatting sqref="I47:M47">
    <cfRule type="expression" dxfId="66" priority="295">
      <formula>MOD(ROW(I48),2)=1</formula>
    </cfRule>
  </conditionalFormatting>
  <conditionalFormatting sqref="I47:M47">
    <cfRule type="expression" dxfId="65" priority="296">
      <formula>MOD(ROW(I48),2)=1</formula>
    </cfRule>
  </conditionalFormatting>
  <conditionalFormatting sqref="I47:M47">
    <cfRule type="expression" dxfId="64" priority="297">
      <formula>MOD(ROW(I48),2)=1</formula>
    </cfRule>
  </conditionalFormatting>
  <conditionalFormatting sqref="I47:M47">
    <cfRule type="expression" dxfId="63" priority="298">
      <formula>MOD(ROW(I49),2)=1</formula>
    </cfRule>
  </conditionalFormatting>
  <conditionalFormatting sqref="I47:M47">
    <cfRule type="expression" dxfId="62" priority="299">
      <formula>MOD(ROW(I48),2)=1</formula>
    </cfRule>
  </conditionalFormatting>
  <conditionalFormatting sqref="I47:M47">
    <cfRule type="expression" dxfId="61" priority="300">
      <formula>MOD(ROW(I48),2)=1</formula>
    </cfRule>
  </conditionalFormatting>
  <conditionalFormatting sqref="I48:M48">
    <cfRule type="expression" dxfId="60" priority="301">
      <formula>LEFT($C48,6)="total "</formula>
    </cfRule>
    <cfRule type="expression" dxfId="59" priority="302">
      <formula>LEFT($C48,10)="sous-total"</formula>
    </cfRule>
    <cfRule type="expression" dxfId="58" priority="303">
      <formula>LEFT($C48,11)="recettes de"</formula>
    </cfRule>
  </conditionalFormatting>
  <conditionalFormatting sqref="I48:M48">
    <cfRule type="expression" dxfId="57" priority="304">
      <formula>MOD(ROW(I49),2)=1</formula>
    </cfRule>
  </conditionalFormatting>
  <conditionalFormatting sqref="I48:M48">
    <cfRule type="expression" dxfId="56" priority="305">
      <formula>MOD(ROW(I49),2)=1</formula>
    </cfRule>
  </conditionalFormatting>
  <conditionalFormatting sqref="I48:M48">
    <cfRule type="expression" dxfId="55" priority="306">
      <formula>MOD(ROW(I49),2)=1</formula>
    </cfRule>
  </conditionalFormatting>
  <conditionalFormatting sqref="I48:M48">
    <cfRule type="expression" dxfId="54" priority="307">
      <formula>MOD(ROW(I49),2)=1</formula>
    </cfRule>
  </conditionalFormatting>
  <conditionalFormatting sqref="I48:M48">
    <cfRule type="expression" dxfId="53" priority="308">
      <formula>MOD(ROW(I50),2)=1</formula>
    </cfRule>
  </conditionalFormatting>
  <conditionalFormatting sqref="I48:M48">
    <cfRule type="expression" dxfId="52" priority="309">
      <formula>MOD(ROW(I49),2)=1</formula>
    </cfRule>
  </conditionalFormatting>
  <conditionalFormatting sqref="I48:M48">
    <cfRule type="expression" dxfId="51" priority="310">
      <formula>MOD(ROW(I49),2)=1</formula>
    </cfRule>
  </conditionalFormatting>
  <conditionalFormatting sqref="I12:M12">
    <cfRule type="expression" dxfId="50" priority="311">
      <formula>MOD(ROW(I14),2)=1</formula>
    </cfRule>
  </conditionalFormatting>
  <conditionalFormatting sqref="I12:M12">
    <cfRule type="expression" dxfId="49" priority="312">
      <formula>MOD(ROW(I13),2)=1</formula>
    </cfRule>
  </conditionalFormatting>
  <conditionalFormatting sqref="I12:M12">
    <cfRule type="expression" dxfId="48" priority="313">
      <formula>MOD(ROW(I13),2)=1</formula>
    </cfRule>
  </conditionalFormatting>
  <conditionalFormatting sqref="I15:M16">
    <cfRule type="expression" dxfId="47" priority="314">
      <formula>MOD(ROW(I16),2)=1</formula>
    </cfRule>
  </conditionalFormatting>
  <conditionalFormatting sqref="I15:M16">
    <cfRule type="expression" dxfId="46" priority="315">
      <formula>MOD(ROW(I16),2)=1</formula>
    </cfRule>
  </conditionalFormatting>
  <conditionalFormatting sqref="I15:M16">
    <cfRule type="expression" dxfId="45" priority="316">
      <formula>MOD(ROW(I17),2)=1</formula>
    </cfRule>
  </conditionalFormatting>
  <conditionalFormatting sqref="I15:M16">
    <cfRule type="expression" dxfId="44" priority="317">
      <formula>MOD(ROW(I16),2)=1</formula>
    </cfRule>
  </conditionalFormatting>
  <conditionalFormatting sqref="I15:M16">
    <cfRule type="expression" dxfId="43" priority="318">
      <formula>MOD(ROW(I16),2)=1</formula>
    </cfRule>
  </conditionalFormatting>
  <conditionalFormatting sqref="I18:M18">
    <cfRule type="expression" dxfId="42" priority="319">
      <formula>MOD(ROW(I19),2)=1</formula>
    </cfRule>
  </conditionalFormatting>
  <conditionalFormatting sqref="I18:M18">
    <cfRule type="expression" dxfId="41" priority="320">
      <formula>MOD(ROW(I19),2)=1</formula>
    </cfRule>
  </conditionalFormatting>
  <conditionalFormatting sqref="I18:M18">
    <cfRule type="expression" dxfId="40" priority="321">
      <formula>MOD(ROW(I20),2)=1</formula>
    </cfRule>
  </conditionalFormatting>
  <conditionalFormatting sqref="I18:M18">
    <cfRule type="expression" dxfId="39" priority="322">
      <formula>MOD(ROW(I19),2)=1</formula>
    </cfRule>
  </conditionalFormatting>
  <conditionalFormatting sqref="I18:M18">
    <cfRule type="expression" dxfId="38" priority="323">
      <formula>MOD(ROW(I19),2)=1</formula>
    </cfRule>
  </conditionalFormatting>
  <conditionalFormatting sqref="I17:M17">
    <cfRule type="expression" dxfId="37" priority="324">
      <formula>MOD(ROW(I18),2)=1</formula>
    </cfRule>
  </conditionalFormatting>
  <conditionalFormatting sqref="I17:M17">
    <cfRule type="expression" dxfId="36" priority="325">
      <formula>MOD(ROW(I18),2)=1</formula>
    </cfRule>
  </conditionalFormatting>
  <conditionalFormatting sqref="I19:M19">
    <cfRule type="expression" dxfId="35" priority="326">
      <formula>MOD(ROW(I20),2)=1</formula>
    </cfRule>
  </conditionalFormatting>
  <conditionalFormatting sqref="I19:M19">
    <cfRule type="expression" dxfId="34" priority="327">
      <formula>MOD(ROW(I20),2)=1</formula>
    </cfRule>
  </conditionalFormatting>
  <conditionalFormatting sqref="I47:M48">
    <cfRule type="expression" dxfId="33" priority="328">
      <formula>LEFT($C47,6)="total "</formula>
    </cfRule>
    <cfRule type="expression" dxfId="32" priority="329">
      <formula>LEFT($C47,10)="sous-total"</formula>
    </cfRule>
    <cfRule type="expression" dxfId="31" priority="330">
      <formula>LEFT($C47,11)="recettes de"</formula>
    </cfRule>
  </conditionalFormatting>
  <conditionalFormatting sqref="I47:M48">
    <cfRule type="expression" dxfId="30" priority="331">
      <formula>MOD(ROW(I48),2)=1</formula>
    </cfRule>
  </conditionalFormatting>
  <conditionalFormatting sqref="I47:M48">
    <cfRule type="expression" dxfId="29" priority="332">
      <formula>MOD(ROW(I48),2)=1</formula>
    </cfRule>
  </conditionalFormatting>
  <conditionalFormatting sqref="I47:M48">
    <cfRule type="expression" dxfId="28" priority="333">
      <formula>MOD(ROW(I48),2)=1</formula>
    </cfRule>
  </conditionalFormatting>
  <conditionalFormatting sqref="I47:M48">
    <cfRule type="expression" dxfId="27" priority="334">
      <formula>MOD(ROW(I48),2)=1</formula>
    </cfRule>
  </conditionalFormatting>
  <conditionalFormatting sqref="I47:M48">
    <cfRule type="expression" dxfId="26" priority="335">
      <formula>MOD(ROW(I49),2)=1</formula>
    </cfRule>
  </conditionalFormatting>
  <conditionalFormatting sqref="I47:M48">
    <cfRule type="expression" dxfId="25" priority="336">
      <formula>MOD(ROW(I48),2)=1</formula>
    </cfRule>
  </conditionalFormatting>
  <conditionalFormatting sqref="I47:M48">
    <cfRule type="expression" dxfId="24" priority="337">
      <formula>MOD(ROW(I48),2)=1</formula>
    </cfRule>
  </conditionalFormatting>
  <conditionalFormatting sqref="I47:M48">
    <cfRule type="expression" dxfId="23" priority="338">
      <formula>LEFT($C47,6)="total "</formula>
    </cfRule>
    <cfRule type="expression" dxfId="22" priority="339">
      <formula>LEFT($C47,10)="sous-total"</formula>
    </cfRule>
    <cfRule type="expression" dxfId="21" priority="340">
      <formula>LEFT($C47,11)="recettes de"</formula>
    </cfRule>
  </conditionalFormatting>
  <conditionalFormatting sqref="I47:M48">
    <cfRule type="expression" dxfId="20" priority="341">
      <formula>MOD(ROW(I48),2)=1</formula>
    </cfRule>
  </conditionalFormatting>
  <conditionalFormatting sqref="I47:M48">
    <cfRule type="expression" dxfId="19" priority="342">
      <formula>MOD(ROW(I48),2)=1</formula>
    </cfRule>
  </conditionalFormatting>
  <conditionalFormatting sqref="I47:M48">
    <cfRule type="expression" dxfId="18" priority="343">
      <formula>MOD(ROW(I48),2)=1</formula>
    </cfRule>
  </conditionalFormatting>
  <conditionalFormatting sqref="I47:M48">
    <cfRule type="expression" dxfId="17" priority="344">
      <formula>MOD(ROW(I48),2)=1</formula>
    </cfRule>
  </conditionalFormatting>
  <conditionalFormatting sqref="I47:M48">
    <cfRule type="expression" dxfId="16" priority="345">
      <formula>MOD(ROW(I49),2)=1</formula>
    </cfRule>
  </conditionalFormatting>
  <conditionalFormatting sqref="I47:M48">
    <cfRule type="expression" dxfId="15" priority="346">
      <formula>MOD(ROW(I48),2)=1</formula>
    </cfRule>
  </conditionalFormatting>
  <conditionalFormatting sqref="I47:M48">
    <cfRule type="expression" dxfId="14" priority="347">
      <formula>MOD(ROW(I48),2)=1</formula>
    </cfRule>
  </conditionalFormatting>
  <conditionalFormatting sqref="N22:R50">
    <cfRule type="expression" dxfId="13" priority="348">
      <formula>MOD(ROW(#REF!),2)=1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67"/>
  <sheetViews>
    <sheetView zoomScale="80" zoomScaleNormal="80" workbookViewId="0">
      <selection activeCell="I28" sqref="I28"/>
    </sheetView>
  </sheetViews>
  <sheetFormatPr baseColWidth="10" defaultColWidth="9.140625" defaultRowHeight="15" x14ac:dyDescent="0.25"/>
  <cols>
    <col min="1" max="1" width="4.28515625" style="51" customWidth="1"/>
    <col min="2" max="2" width="26.5703125" style="51" customWidth="1"/>
    <col min="3" max="3" width="61.140625" style="51" customWidth="1"/>
    <col min="4" max="7" width="15.28515625" style="51" bestFit="1" customWidth="1"/>
    <col min="8" max="8" width="18.140625" style="51" bestFit="1" customWidth="1"/>
    <col min="9" max="9" width="15.28515625" style="51" bestFit="1" customWidth="1"/>
    <col min="10" max="10" width="11.42578125" style="51"/>
    <col min="11" max="15" width="15.28515625" style="51" bestFit="1" customWidth="1"/>
    <col min="16" max="16" width="14.140625" style="52" customWidth="1"/>
    <col min="17" max="1025" width="11.42578125" style="51"/>
  </cols>
  <sheetData>
    <row r="1" spans="1:17" ht="15" customHeight="1" x14ac:dyDescent="0.25">
      <c r="A1" s="53"/>
      <c r="B1" s="304" t="s">
        <v>14</v>
      </c>
      <c r="C1" s="305" t="s">
        <v>15</v>
      </c>
      <c r="D1" s="306" t="str">
        <f>CONCATENATE("Compte"," ",Présentation!$G$5-4)</f>
        <v>Compte 2019</v>
      </c>
      <c r="E1" s="306" t="str">
        <f>CONCATENATE("Compte"," ",Présentation!$G$5-3)</f>
        <v>Compte 2020</v>
      </c>
      <c r="F1" s="306" t="str">
        <f>CONCATENATE("Compte"," ",Présentation!G5-2)</f>
        <v>Compte 2021</v>
      </c>
      <c r="G1" s="306" t="str">
        <f>CONCATENATE("Compte"," ",Présentation!$G$5-1)</f>
        <v>Compte 2022</v>
      </c>
      <c r="H1" s="308" t="str">
        <f>CONCATENATE("Budget final"," ",Présentation!$G$5-1)</f>
        <v>Budget final 2022</v>
      </c>
      <c r="I1" s="308" t="str">
        <f>CONCATENATE("Budget"," ",Présentation!$G$5)</f>
        <v>Budget 2023</v>
      </c>
      <c r="J1" s="309" t="s">
        <v>130</v>
      </c>
      <c r="K1" s="310" t="s">
        <v>131</v>
      </c>
      <c r="L1" s="310"/>
      <c r="M1" s="310"/>
      <c r="N1" s="310"/>
      <c r="O1" s="310"/>
      <c r="P1" s="307"/>
    </row>
    <row r="2" spans="1:17" ht="53.25" customHeight="1" x14ac:dyDescent="0.25">
      <c r="A2" s="53" t="s">
        <v>132</v>
      </c>
      <c r="B2" s="304"/>
      <c r="C2" s="305"/>
      <c r="D2" s="306"/>
      <c r="E2" s="306"/>
      <c r="F2" s="306"/>
      <c r="G2" s="306"/>
      <c r="H2" s="308"/>
      <c r="I2" s="308"/>
      <c r="J2" s="309"/>
      <c r="K2" s="55" t="str">
        <f>CONCATENATE("Budget"," ",Présentation!$G$5+1)</f>
        <v>Budget 2024</v>
      </c>
      <c r="L2" s="55" t="str">
        <f>CONCATENATE("Budget"," ",Présentation!$G$5+2)</f>
        <v>Budget 2025</v>
      </c>
      <c r="M2" s="55" t="str">
        <f>CONCATENATE("Budget"," ",Présentation!$G$5+3)</f>
        <v>Budget 2026</v>
      </c>
      <c r="N2" s="55" t="str">
        <f>CONCATENATE("Budget"," ",Présentation!$G$5+4)</f>
        <v>Budget 2027</v>
      </c>
      <c r="O2" s="55" t="str">
        <f>CONCATENATE("Budget"," ",Présentation!$G$5+5)</f>
        <v>Budget 2028</v>
      </c>
      <c r="P2" s="307"/>
    </row>
    <row r="3" spans="1:17" x14ac:dyDescent="0.25">
      <c r="A3" s="56"/>
      <c r="B3" s="57"/>
      <c r="C3" s="58" t="s">
        <v>18</v>
      </c>
      <c r="D3" s="59"/>
      <c r="E3" s="59"/>
      <c r="F3" s="59"/>
      <c r="G3" s="59"/>
      <c r="H3" s="59"/>
      <c r="I3" s="59"/>
      <c r="J3" s="60"/>
      <c r="K3" s="59"/>
      <c r="L3" s="59"/>
      <c r="M3" s="59"/>
      <c r="N3" s="59"/>
      <c r="O3" s="59"/>
      <c r="P3" s="61"/>
    </row>
    <row r="4" spans="1:17" x14ac:dyDescent="0.25">
      <c r="A4" s="56">
        <v>60</v>
      </c>
      <c r="B4" s="28" t="s">
        <v>133</v>
      </c>
      <c r="C4" s="29" t="s">
        <v>20</v>
      </c>
      <c r="D4" s="62">
        <v>0</v>
      </c>
      <c r="E4" s="62">
        <v>0</v>
      </c>
      <c r="F4" s="62">
        <v>0</v>
      </c>
      <c r="G4" s="62">
        <v>0</v>
      </c>
      <c r="H4" s="62">
        <v>0</v>
      </c>
      <c r="I4" s="62">
        <v>0</v>
      </c>
      <c r="J4" s="63" t="str">
        <f t="shared" ref="J4:J20" si="0">IF(ISERR(((I4/D4)^(1/4))-1),"",((I4/D4)^(1/4))-1)</f>
        <v/>
      </c>
      <c r="K4" s="64">
        <v>0</v>
      </c>
      <c r="L4" s="64">
        <v>0</v>
      </c>
      <c r="M4" s="64">
        <v>0</v>
      </c>
      <c r="N4" s="64">
        <v>0</v>
      </c>
      <c r="O4" s="64">
        <v>0</v>
      </c>
      <c r="P4" s="61"/>
      <c r="Q4" s="51" t="s">
        <v>134</v>
      </c>
    </row>
    <row r="5" spans="1:17" x14ac:dyDescent="0.25">
      <c r="A5" s="56">
        <v>60</v>
      </c>
      <c r="B5" s="28" t="s">
        <v>135</v>
      </c>
      <c r="C5" s="29" t="s">
        <v>22</v>
      </c>
      <c r="D5" s="62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 t="str">
        <f t="shared" si="0"/>
        <v/>
      </c>
      <c r="K5" s="64">
        <v>0</v>
      </c>
      <c r="L5" s="64">
        <v>0</v>
      </c>
      <c r="M5" s="64">
        <v>0</v>
      </c>
      <c r="N5" s="64">
        <v>0</v>
      </c>
      <c r="O5" s="64">
        <v>0</v>
      </c>
      <c r="P5" s="61"/>
      <c r="Q5" s="51" t="s">
        <v>136</v>
      </c>
    </row>
    <row r="6" spans="1:17" x14ac:dyDescent="0.25">
      <c r="A6" s="56">
        <v>60</v>
      </c>
      <c r="B6" s="28" t="s">
        <v>137</v>
      </c>
      <c r="C6" s="29" t="s">
        <v>24</v>
      </c>
      <c r="D6" s="62">
        <v>2548322.5299999998</v>
      </c>
      <c r="E6" s="62">
        <v>2413952.3199999998</v>
      </c>
      <c r="F6" s="62">
        <v>2474891.64</v>
      </c>
      <c r="G6" s="62">
        <v>2787050.33</v>
      </c>
      <c r="H6" s="62">
        <v>2822690.63</v>
      </c>
      <c r="I6" s="62">
        <v>2927890</v>
      </c>
      <c r="J6" s="63">
        <f t="shared" si="0"/>
        <v>3.5321160867171297E-2</v>
      </c>
      <c r="K6" s="64">
        <v>2351367.7999999998</v>
      </c>
      <c r="L6" s="64">
        <v>2398295.16</v>
      </c>
      <c r="M6" s="64">
        <v>2446161.06</v>
      </c>
      <c r="N6" s="64">
        <v>2494984.2799999998</v>
      </c>
      <c r="O6" s="64">
        <v>2544883.9655999998</v>
      </c>
      <c r="P6" s="61"/>
      <c r="Q6" s="51" t="s">
        <v>138</v>
      </c>
    </row>
    <row r="7" spans="1:17" x14ac:dyDescent="0.25">
      <c r="A7" s="56">
        <v>60</v>
      </c>
      <c r="B7" s="28" t="s">
        <v>139</v>
      </c>
      <c r="C7" s="29" t="s">
        <v>26</v>
      </c>
      <c r="D7" s="62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 t="str">
        <f t="shared" si="0"/>
        <v/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1"/>
      <c r="Q7" s="51" t="s">
        <v>140</v>
      </c>
    </row>
    <row r="8" spans="1:17" x14ac:dyDescent="0.25">
      <c r="A8" s="56">
        <v>60</v>
      </c>
      <c r="B8" s="28" t="s">
        <v>141</v>
      </c>
      <c r="C8" s="29" t="s">
        <v>28</v>
      </c>
      <c r="D8" s="62">
        <v>4033.41</v>
      </c>
      <c r="E8" s="62">
        <v>2478.91</v>
      </c>
      <c r="F8" s="62">
        <v>24.98</v>
      </c>
      <c r="G8" s="62">
        <v>1927.66</v>
      </c>
      <c r="H8" s="62">
        <v>2400</v>
      </c>
      <c r="I8" s="62">
        <v>2500</v>
      </c>
      <c r="J8" s="63">
        <f t="shared" si="0"/>
        <v>-0.11270729791951162</v>
      </c>
      <c r="K8" s="64">
        <v>2500</v>
      </c>
      <c r="L8" s="64">
        <v>2500</v>
      </c>
      <c r="M8" s="64">
        <v>2500</v>
      </c>
      <c r="N8" s="64">
        <v>2500</v>
      </c>
      <c r="O8" s="64">
        <v>2500</v>
      </c>
      <c r="P8" s="61"/>
      <c r="Q8" s="51" t="s">
        <v>142</v>
      </c>
    </row>
    <row r="9" spans="1:17" x14ac:dyDescent="0.25">
      <c r="A9" s="56">
        <v>60</v>
      </c>
      <c r="B9" s="28" t="s">
        <v>143</v>
      </c>
      <c r="C9" s="29" t="s">
        <v>30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 t="str">
        <f t="shared" si="0"/>
        <v/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1"/>
      <c r="Q9" s="51" t="s">
        <v>144</v>
      </c>
    </row>
    <row r="10" spans="1:17" x14ac:dyDescent="0.25">
      <c r="A10" s="56">
        <v>60</v>
      </c>
      <c r="B10" s="28" t="s">
        <v>145</v>
      </c>
      <c r="C10" s="29" t="s">
        <v>32</v>
      </c>
      <c r="D10" s="62">
        <v>6216.19</v>
      </c>
      <c r="E10" s="62">
        <v>6547.63</v>
      </c>
      <c r="F10" s="62">
        <v>9683.11</v>
      </c>
      <c r="G10" s="62">
        <v>9360.3700000000008</v>
      </c>
      <c r="H10" s="62">
        <v>11251.68</v>
      </c>
      <c r="I10" s="62">
        <v>9621.23</v>
      </c>
      <c r="J10" s="63">
        <f t="shared" si="0"/>
        <v>0.11538957004381145</v>
      </c>
      <c r="K10" s="64">
        <v>9527.66</v>
      </c>
      <c r="L10" s="64">
        <v>9718.2099999999991</v>
      </c>
      <c r="M10" s="64">
        <v>9912.57</v>
      </c>
      <c r="N10" s="64">
        <v>10110.83</v>
      </c>
      <c r="O10" s="64">
        <v>10363.60075</v>
      </c>
      <c r="P10" s="61"/>
      <c r="Q10" s="51" t="s">
        <v>146</v>
      </c>
    </row>
    <row r="11" spans="1:17" x14ac:dyDescent="0.25">
      <c r="A11" s="56">
        <v>60</v>
      </c>
      <c r="B11" s="28" t="s">
        <v>147</v>
      </c>
      <c r="C11" s="29" t="s">
        <v>34</v>
      </c>
      <c r="D11" s="62">
        <v>55243.51</v>
      </c>
      <c r="E11" s="62">
        <v>53190.85</v>
      </c>
      <c r="F11" s="62">
        <v>56594.99</v>
      </c>
      <c r="G11" s="62">
        <v>66214.38</v>
      </c>
      <c r="H11" s="62">
        <v>66427.350000000006</v>
      </c>
      <c r="I11" s="62">
        <v>67000</v>
      </c>
      <c r="J11" s="63">
        <f t="shared" si="0"/>
        <v>4.9417699034308038E-2</v>
      </c>
      <c r="K11" s="64">
        <v>68340</v>
      </c>
      <c r="L11" s="64">
        <v>69706.8</v>
      </c>
      <c r="M11" s="64">
        <v>71100.94</v>
      </c>
      <c r="N11" s="64">
        <v>72522.95</v>
      </c>
      <c r="O11" s="64">
        <v>73973.409</v>
      </c>
      <c r="P11" s="61"/>
      <c r="Q11" s="51" t="s">
        <v>148</v>
      </c>
    </row>
    <row r="12" spans="1:17" x14ac:dyDescent="0.25">
      <c r="A12" s="56">
        <v>60</v>
      </c>
      <c r="B12" s="28" t="s">
        <v>149</v>
      </c>
      <c r="C12" s="29" t="s">
        <v>36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3" t="str">
        <f t="shared" si="0"/>
        <v/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1"/>
      <c r="Q12" s="51" t="s">
        <v>150</v>
      </c>
    </row>
    <row r="13" spans="1:17" x14ac:dyDescent="0.25">
      <c r="A13" s="56">
        <v>60</v>
      </c>
      <c r="B13" s="28" t="s">
        <v>151</v>
      </c>
      <c r="C13" s="29" t="s">
        <v>38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3" t="str">
        <f t="shared" si="0"/>
        <v/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1"/>
      <c r="Q13" s="51" t="s">
        <v>152</v>
      </c>
    </row>
    <row r="14" spans="1:17" x14ac:dyDescent="0.25">
      <c r="A14" s="56">
        <v>60</v>
      </c>
      <c r="B14" s="28" t="s">
        <v>153</v>
      </c>
      <c r="C14" s="29" t="s">
        <v>40</v>
      </c>
      <c r="D14" s="62">
        <v>24163.84</v>
      </c>
      <c r="E14" s="62">
        <v>8349.4599999999991</v>
      </c>
      <c r="F14" s="62">
        <v>2584.9699999999998</v>
      </c>
      <c r="G14" s="62">
        <v>7711.12</v>
      </c>
      <c r="H14" s="62">
        <v>6126.91</v>
      </c>
      <c r="I14" s="62">
        <v>8220.67</v>
      </c>
      <c r="J14" s="63">
        <f t="shared" si="0"/>
        <v>-0.23627797423469488</v>
      </c>
      <c r="K14" s="64">
        <v>5600</v>
      </c>
      <c r="L14" s="64">
        <v>5702</v>
      </c>
      <c r="M14" s="64">
        <v>5806.04</v>
      </c>
      <c r="N14" s="64">
        <v>5912.16</v>
      </c>
      <c r="O14" s="64">
        <v>6030.4031999999997</v>
      </c>
      <c r="P14" s="61"/>
      <c r="Q14" s="51" t="s">
        <v>154</v>
      </c>
    </row>
    <row r="15" spans="1:17" ht="24" x14ac:dyDescent="0.25">
      <c r="A15" s="56">
        <v>60</v>
      </c>
      <c r="B15" s="28" t="s">
        <v>155</v>
      </c>
      <c r="C15" s="29" t="s">
        <v>42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3" t="str">
        <f t="shared" si="0"/>
        <v/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1"/>
      <c r="Q15" s="51" t="s">
        <v>156</v>
      </c>
    </row>
    <row r="16" spans="1:17" x14ac:dyDescent="0.25">
      <c r="A16" s="56">
        <v>60</v>
      </c>
      <c r="B16" s="28" t="s">
        <v>157</v>
      </c>
      <c r="C16" s="29" t="s">
        <v>44</v>
      </c>
      <c r="D16" s="62">
        <v>0</v>
      </c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3" t="str">
        <f t="shared" si="0"/>
        <v/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1"/>
      <c r="Q16" s="51" t="s">
        <v>158</v>
      </c>
    </row>
    <row r="17" spans="1:17" x14ac:dyDescent="0.25">
      <c r="A17" s="56">
        <v>60</v>
      </c>
      <c r="B17" s="35" t="s">
        <v>159</v>
      </c>
      <c r="C17" s="36" t="s">
        <v>46</v>
      </c>
      <c r="D17" s="62">
        <v>184783.49</v>
      </c>
      <c r="E17" s="62">
        <v>176785.73</v>
      </c>
      <c r="F17" s="62">
        <v>185853.41</v>
      </c>
      <c r="G17" s="62">
        <v>222301.73</v>
      </c>
      <c r="H17" s="62">
        <v>205736.48</v>
      </c>
      <c r="I17" s="62">
        <v>226656.51</v>
      </c>
      <c r="J17" s="63">
        <f t="shared" si="0"/>
        <v>5.2388898172262888E-2</v>
      </c>
      <c r="K17" s="64">
        <v>215644.79999999999</v>
      </c>
      <c r="L17" s="64">
        <v>219956.26</v>
      </c>
      <c r="M17" s="64">
        <v>224353.94</v>
      </c>
      <c r="N17" s="64">
        <v>228839.58</v>
      </c>
      <c r="O17" s="64">
        <v>233416.37159999998</v>
      </c>
      <c r="P17" s="61"/>
      <c r="Q17" s="51" t="s">
        <v>160</v>
      </c>
    </row>
    <row r="18" spans="1:17" x14ac:dyDescent="0.25">
      <c r="A18" s="56">
        <v>60</v>
      </c>
      <c r="B18" s="35" t="s">
        <v>161</v>
      </c>
      <c r="C18" s="36" t="s">
        <v>48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3" t="str">
        <f t="shared" si="0"/>
        <v/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61"/>
      <c r="Q18" s="51" t="s">
        <v>162</v>
      </c>
    </row>
    <row r="19" spans="1:17" x14ac:dyDescent="0.25">
      <c r="A19" s="56">
        <v>60</v>
      </c>
      <c r="B19" s="35"/>
      <c r="C19" s="36" t="s">
        <v>49</v>
      </c>
      <c r="D19" s="62">
        <f t="shared" ref="D19:I19" si="1">D20-SUM(D4:D18)</f>
        <v>18628.19000000041</v>
      </c>
      <c r="E19" s="62">
        <f t="shared" si="1"/>
        <v>13137.120000000112</v>
      </c>
      <c r="F19" s="62">
        <f t="shared" si="1"/>
        <v>26876.729999999516</v>
      </c>
      <c r="G19" s="62">
        <f t="shared" si="1"/>
        <v>27968.55999999959</v>
      </c>
      <c r="H19" s="62">
        <f t="shared" si="1"/>
        <v>29460.159999999683</v>
      </c>
      <c r="I19" s="62">
        <f t="shared" si="1"/>
        <v>29500</v>
      </c>
      <c r="J19" s="63">
        <f t="shared" si="0"/>
        <v>0.12179329339760359</v>
      </c>
      <c r="K19" s="64">
        <v>30090</v>
      </c>
      <c r="L19" s="64">
        <v>30691.8</v>
      </c>
      <c r="M19" s="64">
        <v>31305.64</v>
      </c>
      <c r="N19" s="64">
        <v>31931.75</v>
      </c>
      <c r="O19" s="64">
        <v>32570.385000000002</v>
      </c>
      <c r="P19" s="61"/>
    </row>
    <row r="20" spans="1:17" x14ac:dyDescent="0.25">
      <c r="A20" s="56">
        <v>60</v>
      </c>
      <c r="B20" s="65" t="s">
        <v>163</v>
      </c>
      <c r="C20" s="38" t="s">
        <v>50</v>
      </c>
      <c r="D20" s="66">
        <v>2841391.16</v>
      </c>
      <c r="E20" s="66">
        <v>2674442.02</v>
      </c>
      <c r="F20" s="66">
        <v>2756509.83</v>
      </c>
      <c r="G20" s="66">
        <v>3122534.15</v>
      </c>
      <c r="H20" s="66">
        <v>3144093.21</v>
      </c>
      <c r="I20" s="66">
        <v>3271388.41</v>
      </c>
      <c r="J20" s="67">
        <f t="shared" si="0"/>
        <v>3.5858111996510456E-2</v>
      </c>
      <c r="K20" s="66">
        <v>2683070.2599999998</v>
      </c>
      <c r="L20" s="66">
        <v>2736570.2299999995</v>
      </c>
      <c r="M20" s="66">
        <v>2791140.19</v>
      </c>
      <c r="N20" s="66">
        <v>2846801.5500000003</v>
      </c>
      <c r="O20" s="66">
        <v>2903738.13515</v>
      </c>
      <c r="P20" s="61"/>
      <c r="Q20" s="51" t="s">
        <v>164</v>
      </c>
    </row>
    <row r="21" spans="1:17" x14ac:dyDescent="0.25">
      <c r="A21" s="56"/>
      <c r="B21" s="68"/>
      <c r="C21" s="58" t="s">
        <v>51</v>
      </c>
      <c r="D21" s="59"/>
      <c r="E21" s="59"/>
      <c r="F21" s="59"/>
      <c r="G21" s="59"/>
      <c r="H21" s="59"/>
      <c r="I21" s="59"/>
      <c r="J21" s="60"/>
      <c r="K21" s="59"/>
      <c r="L21" s="59"/>
      <c r="M21" s="59"/>
      <c r="N21" s="59"/>
      <c r="O21" s="59"/>
      <c r="P21" s="61"/>
    </row>
    <row r="22" spans="1:17" x14ac:dyDescent="0.25">
      <c r="A22" s="56">
        <v>61</v>
      </c>
      <c r="B22" s="35" t="s">
        <v>165</v>
      </c>
      <c r="C22" s="36" t="s">
        <v>53</v>
      </c>
      <c r="D22" s="62">
        <v>3590112.81</v>
      </c>
      <c r="E22" s="62">
        <v>3590112.81</v>
      </c>
      <c r="F22" s="62">
        <v>3643964.5</v>
      </c>
      <c r="G22" s="62">
        <v>3698623.97</v>
      </c>
      <c r="H22" s="62">
        <v>3698623.97</v>
      </c>
      <c r="I22" s="62">
        <v>4560830.3499999996</v>
      </c>
      <c r="J22" s="63">
        <f t="shared" ref="J22:J51" si="2">IF(ISERR(((I22/D22)^(1/4))-1),"",((I22/D22)^(1/4))-1)</f>
        <v>6.165633521884839E-2</v>
      </c>
      <c r="K22" s="64">
        <v>4743263.5599999996</v>
      </c>
      <c r="L22" s="64">
        <v>4861845.1500000004</v>
      </c>
      <c r="M22" s="64">
        <v>4983391.28</v>
      </c>
      <c r="N22" s="64">
        <v>5107976.0599999996</v>
      </c>
      <c r="O22" s="64">
        <v>5235675.4614999993</v>
      </c>
      <c r="P22" s="61"/>
      <c r="Q22" s="51" t="s">
        <v>166</v>
      </c>
    </row>
    <row r="23" spans="1:17" x14ac:dyDescent="0.25">
      <c r="A23" s="56"/>
      <c r="B23" s="35"/>
      <c r="C23" s="36" t="s">
        <v>821</v>
      </c>
      <c r="D23" s="62">
        <v>0</v>
      </c>
      <c r="E23" s="62">
        <v>0</v>
      </c>
      <c r="F23" s="62">
        <v>0</v>
      </c>
      <c r="G23" s="62">
        <v>0</v>
      </c>
      <c r="H23" s="62">
        <v>0</v>
      </c>
      <c r="I23" s="62">
        <v>188446.89</v>
      </c>
      <c r="J23" s="63" t="str">
        <f t="shared" si="2"/>
        <v/>
      </c>
      <c r="K23" s="64">
        <v>195984.77</v>
      </c>
      <c r="L23" s="64">
        <v>200884.38</v>
      </c>
      <c r="M23" s="64">
        <v>205906.49</v>
      </c>
      <c r="N23" s="64">
        <v>211054.16</v>
      </c>
      <c r="O23" s="64">
        <v>216330.51</v>
      </c>
      <c r="P23" s="61"/>
    </row>
    <row r="24" spans="1:17" x14ac:dyDescent="0.25">
      <c r="A24" s="56">
        <v>61</v>
      </c>
      <c r="B24" s="35" t="s">
        <v>167</v>
      </c>
      <c r="C24" s="36" t="s">
        <v>55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3" t="str">
        <f t="shared" si="2"/>
        <v/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1"/>
      <c r="Q24" s="51" t="s">
        <v>168</v>
      </c>
    </row>
    <row r="25" spans="1:17" x14ac:dyDescent="0.25">
      <c r="A25" s="56">
        <v>61</v>
      </c>
      <c r="B25" s="35" t="s">
        <v>169</v>
      </c>
      <c r="C25" s="36" t="s">
        <v>57</v>
      </c>
      <c r="D25" s="62">
        <v>296289.36</v>
      </c>
      <c r="E25" s="62">
        <v>306826.62</v>
      </c>
      <c r="F25" s="62">
        <v>257939.23</v>
      </c>
      <c r="G25" s="62">
        <v>336474.23</v>
      </c>
      <c r="H25" s="62">
        <v>336474.23</v>
      </c>
      <c r="I25" s="62">
        <v>376134.25</v>
      </c>
      <c r="J25" s="63">
        <f t="shared" si="2"/>
        <v>6.1467511832100641E-2</v>
      </c>
      <c r="K25" s="69">
        <v>384313.3</v>
      </c>
      <c r="L25" s="69">
        <v>396152.55</v>
      </c>
      <c r="M25" s="69">
        <v>406892.3</v>
      </c>
      <c r="N25" s="69">
        <v>417878.5</v>
      </c>
      <c r="O25" s="69">
        <v>429161.27</v>
      </c>
      <c r="P25" s="70" t="s">
        <v>170</v>
      </c>
      <c r="Q25" s="51" t="s">
        <v>171</v>
      </c>
    </row>
    <row r="26" spans="1:17" x14ac:dyDescent="0.25">
      <c r="A26" s="56">
        <v>61</v>
      </c>
      <c r="B26" s="35" t="s">
        <v>172</v>
      </c>
      <c r="C26" s="36" t="s">
        <v>59</v>
      </c>
      <c r="D26" s="62">
        <v>420504.74</v>
      </c>
      <c r="E26" s="62">
        <v>423972.92</v>
      </c>
      <c r="F26" s="62">
        <v>428512.95</v>
      </c>
      <c r="G26" s="62">
        <v>0</v>
      </c>
      <c r="H26" s="62">
        <v>17000</v>
      </c>
      <c r="I26" s="62">
        <v>1296841.3500000001</v>
      </c>
      <c r="J26" s="63">
        <f t="shared" si="2"/>
        <v>0.32519255858415552</v>
      </c>
      <c r="K26" s="292">
        <v>1267291.82</v>
      </c>
      <c r="L26" s="292">
        <v>1298974.1100000001</v>
      </c>
      <c r="M26" s="292">
        <v>1331448.46</v>
      </c>
      <c r="N26" s="292">
        <v>1364734.68</v>
      </c>
      <c r="O26" s="292">
        <v>1398853.04</v>
      </c>
      <c r="P26" s="61"/>
      <c r="Q26" s="51" t="s">
        <v>173</v>
      </c>
    </row>
    <row r="27" spans="1:17" x14ac:dyDescent="0.25">
      <c r="A27" s="56">
        <v>61</v>
      </c>
      <c r="B27" s="35" t="s">
        <v>174</v>
      </c>
      <c r="C27" s="36" t="s">
        <v>61</v>
      </c>
      <c r="D27" s="62">
        <v>1482297.19</v>
      </c>
      <c r="E27" s="62">
        <v>1638082.22</v>
      </c>
      <c r="F27" s="62">
        <v>1673800.03</v>
      </c>
      <c r="G27" s="62">
        <v>2309604.66</v>
      </c>
      <c r="H27" s="62">
        <v>2503565.34</v>
      </c>
      <c r="I27" s="62">
        <f>3104107.22-I26</f>
        <v>1807265.87</v>
      </c>
      <c r="J27" s="63">
        <f t="shared" si="2"/>
        <v>5.0803934992511568E-2</v>
      </c>
      <c r="K27" s="64">
        <v>1994623.78</v>
      </c>
      <c r="L27" s="64">
        <v>2046719.18</v>
      </c>
      <c r="M27" s="64">
        <v>2100267.61</v>
      </c>
      <c r="N27" s="64">
        <v>2150295.65</v>
      </c>
      <c r="O27" s="64">
        <v>2201538.12</v>
      </c>
      <c r="P27" s="61"/>
      <c r="Q27" s="51" t="s">
        <v>175</v>
      </c>
    </row>
    <row r="28" spans="1:17" x14ac:dyDescent="0.25">
      <c r="A28" s="56">
        <v>61</v>
      </c>
      <c r="B28" s="35" t="s">
        <v>176</v>
      </c>
      <c r="C28" s="36" t="s">
        <v>63</v>
      </c>
      <c r="D28" s="62">
        <v>855657.85</v>
      </c>
      <c r="E28" s="62">
        <v>842950.01</v>
      </c>
      <c r="F28" s="62">
        <v>848912.63</v>
      </c>
      <c r="G28" s="62">
        <v>927422.23</v>
      </c>
      <c r="H28" s="62">
        <v>840849.1</v>
      </c>
      <c r="I28" s="62">
        <v>889592.63</v>
      </c>
      <c r="J28" s="63">
        <f t="shared" si="2"/>
        <v>9.7706871370815129E-3</v>
      </c>
      <c r="K28" s="64">
        <v>714530.69</v>
      </c>
      <c r="L28" s="64">
        <v>681748.63</v>
      </c>
      <c r="M28" s="64">
        <v>698608.31</v>
      </c>
      <c r="N28" s="64">
        <v>715887.39</v>
      </c>
      <c r="O28" s="64">
        <v>733596.33</v>
      </c>
      <c r="P28" s="61"/>
      <c r="Q28" s="51" t="s">
        <v>177</v>
      </c>
    </row>
    <row r="29" spans="1:17" x14ac:dyDescent="0.25">
      <c r="A29" s="56">
        <v>61</v>
      </c>
      <c r="B29" s="35" t="s">
        <v>178</v>
      </c>
      <c r="C29" s="36" t="s">
        <v>65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3" t="str">
        <f t="shared" si="2"/>
        <v/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1"/>
      <c r="Q29" s="51" t="s">
        <v>179</v>
      </c>
    </row>
    <row r="30" spans="1:17" x14ac:dyDescent="0.25">
      <c r="A30" s="56">
        <v>61</v>
      </c>
      <c r="B30" s="35" t="s">
        <v>180</v>
      </c>
      <c r="C30" s="36" t="s">
        <v>67</v>
      </c>
      <c r="D30" s="62">
        <v>62421.26</v>
      </c>
      <c r="E30" s="62">
        <v>66015.47</v>
      </c>
      <c r="F30" s="62">
        <v>82839.75</v>
      </c>
      <c r="G30" s="62">
        <v>73994.850000000006</v>
      </c>
      <c r="H30" s="62">
        <v>66774.16</v>
      </c>
      <c r="I30" s="62">
        <v>70695.81</v>
      </c>
      <c r="J30" s="63">
        <f t="shared" si="2"/>
        <v>3.1609388652750869E-2</v>
      </c>
      <c r="K30" s="64">
        <v>72049.72</v>
      </c>
      <c r="L30" s="64">
        <v>72928.73</v>
      </c>
      <c r="M30" s="64">
        <v>73818.460000000006</v>
      </c>
      <c r="N30" s="64">
        <v>74719.05</v>
      </c>
      <c r="O30" s="64">
        <v>75630.62</v>
      </c>
      <c r="P30" s="61"/>
      <c r="Q30" s="51" t="s">
        <v>181</v>
      </c>
    </row>
    <row r="31" spans="1:17" x14ac:dyDescent="0.25">
      <c r="A31" s="56">
        <v>61</v>
      </c>
      <c r="B31" s="35" t="s">
        <v>182</v>
      </c>
      <c r="C31" s="36" t="s">
        <v>69</v>
      </c>
      <c r="D31" s="62">
        <v>69440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3">
        <f t="shared" si="2"/>
        <v>-1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1"/>
      <c r="Q31" s="51" t="s">
        <v>183</v>
      </c>
    </row>
    <row r="32" spans="1:17" x14ac:dyDescent="0.25">
      <c r="A32" s="56">
        <v>61</v>
      </c>
      <c r="B32" s="35" t="s">
        <v>184</v>
      </c>
      <c r="C32" s="36" t="s">
        <v>71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3" t="str">
        <f t="shared" si="2"/>
        <v/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1"/>
      <c r="Q32" s="51" t="s">
        <v>185</v>
      </c>
    </row>
    <row r="33" spans="1:17" x14ac:dyDescent="0.25">
      <c r="A33" s="56">
        <v>61</v>
      </c>
      <c r="B33" s="35" t="s">
        <v>186</v>
      </c>
      <c r="C33" s="36" t="s">
        <v>73</v>
      </c>
      <c r="D33" s="62">
        <v>65802.14</v>
      </c>
      <c r="E33" s="62">
        <v>307181.44</v>
      </c>
      <c r="F33" s="62">
        <v>161250.95000000001</v>
      </c>
      <c r="G33" s="62">
        <v>270734.46999999997</v>
      </c>
      <c r="H33" s="62">
        <v>341722.04</v>
      </c>
      <c r="I33" s="62">
        <v>411090.73</v>
      </c>
      <c r="J33" s="63">
        <f t="shared" si="2"/>
        <v>0.58097286666949821</v>
      </c>
      <c r="K33" s="64">
        <v>256921.85</v>
      </c>
      <c r="L33" s="64">
        <v>209704.49</v>
      </c>
      <c r="M33" s="64">
        <v>212974.24</v>
      </c>
      <c r="N33" s="64">
        <v>216342.35</v>
      </c>
      <c r="O33" s="64">
        <v>219812.01</v>
      </c>
      <c r="P33" s="61"/>
      <c r="Q33" s="51" t="s">
        <v>187</v>
      </c>
    </row>
    <row r="34" spans="1:17" x14ac:dyDescent="0.25">
      <c r="A34" s="56">
        <v>61</v>
      </c>
      <c r="B34" s="35" t="s">
        <v>188</v>
      </c>
      <c r="C34" s="36" t="s">
        <v>75</v>
      </c>
      <c r="D34" s="62">
        <v>175500.57</v>
      </c>
      <c r="E34" s="62">
        <v>179580.16</v>
      </c>
      <c r="F34" s="62">
        <v>197339.11</v>
      </c>
      <c r="G34" s="62">
        <v>218775.99</v>
      </c>
      <c r="H34" s="62">
        <v>192854.89</v>
      </c>
      <c r="I34" s="62">
        <v>202245.32</v>
      </c>
      <c r="J34" s="63">
        <f t="shared" si="2"/>
        <v>3.6095976864170876E-2</v>
      </c>
      <c r="K34" s="64">
        <v>203775.06</v>
      </c>
      <c r="L34" s="64">
        <v>208806.93</v>
      </c>
      <c r="M34" s="64">
        <v>213964.61</v>
      </c>
      <c r="N34" s="64">
        <v>219251.22</v>
      </c>
      <c r="O34" s="64">
        <v>224670</v>
      </c>
      <c r="P34" s="61"/>
      <c r="Q34" s="51" t="s">
        <v>189</v>
      </c>
    </row>
    <row r="35" spans="1:17" x14ac:dyDescent="0.25">
      <c r="A35" s="56">
        <v>61</v>
      </c>
      <c r="B35" s="35" t="s">
        <v>190</v>
      </c>
      <c r="C35" s="36" t="s">
        <v>77</v>
      </c>
      <c r="D35" s="62">
        <v>69174.320000000007</v>
      </c>
      <c r="E35" s="62">
        <v>83639.039999999994</v>
      </c>
      <c r="F35" s="62">
        <v>138246.92000000001</v>
      </c>
      <c r="G35" s="62">
        <v>163420.07</v>
      </c>
      <c r="H35" s="62">
        <v>194641.5</v>
      </c>
      <c r="I35" s="62">
        <v>181950.47</v>
      </c>
      <c r="J35" s="63">
        <f t="shared" si="2"/>
        <v>0.27350915329785641</v>
      </c>
      <c r="K35" s="64">
        <v>182000</v>
      </c>
      <c r="L35" s="64">
        <v>182000</v>
      </c>
      <c r="M35" s="64">
        <v>182000</v>
      </c>
      <c r="N35" s="64">
        <v>182000</v>
      </c>
      <c r="O35" s="64">
        <v>182000</v>
      </c>
      <c r="P35" s="61"/>
      <c r="Q35" s="51" t="s">
        <v>191</v>
      </c>
    </row>
    <row r="36" spans="1:17" x14ac:dyDescent="0.25">
      <c r="A36" s="56">
        <v>61</v>
      </c>
      <c r="B36" s="35" t="s">
        <v>192</v>
      </c>
      <c r="C36" s="36" t="s">
        <v>79</v>
      </c>
      <c r="D36" s="62">
        <v>14771.84</v>
      </c>
      <c r="E36" s="62">
        <v>13371.9</v>
      </c>
      <c r="F36" s="62">
        <v>12318.61</v>
      </c>
      <c r="G36" s="62">
        <v>20343.349999999999</v>
      </c>
      <c r="H36" s="62">
        <v>32600</v>
      </c>
      <c r="I36" s="62">
        <v>32600</v>
      </c>
      <c r="J36" s="63">
        <f t="shared" si="2"/>
        <v>0.21883734162582669</v>
      </c>
      <c r="K36" s="64">
        <v>32600</v>
      </c>
      <c r="L36" s="64">
        <v>32600</v>
      </c>
      <c r="M36" s="64">
        <v>32600</v>
      </c>
      <c r="N36" s="64">
        <v>32600</v>
      </c>
      <c r="O36" s="64">
        <v>32600</v>
      </c>
      <c r="P36" s="61"/>
      <c r="Q36" s="51" t="s">
        <v>193</v>
      </c>
    </row>
    <row r="37" spans="1:17" x14ac:dyDescent="0.25">
      <c r="A37" s="56">
        <v>61</v>
      </c>
      <c r="B37" s="35" t="s">
        <v>194</v>
      </c>
      <c r="C37" s="36" t="s">
        <v>81</v>
      </c>
      <c r="D37" s="62">
        <v>187</v>
      </c>
      <c r="E37" s="62">
        <v>0</v>
      </c>
      <c r="F37" s="62">
        <v>0</v>
      </c>
      <c r="G37" s="62">
        <v>75.2</v>
      </c>
      <c r="H37" s="62">
        <v>2500</v>
      </c>
      <c r="I37" s="62">
        <v>4500</v>
      </c>
      <c r="J37" s="63">
        <f t="shared" si="2"/>
        <v>1.2148418795159994</v>
      </c>
      <c r="K37" s="64">
        <v>4500</v>
      </c>
      <c r="L37" s="64">
        <v>4500</v>
      </c>
      <c r="M37" s="64">
        <v>4500</v>
      </c>
      <c r="N37" s="64">
        <v>4500</v>
      </c>
      <c r="O37" s="64">
        <v>4500</v>
      </c>
      <c r="P37" s="61"/>
      <c r="Q37" s="51" t="s">
        <v>195</v>
      </c>
    </row>
    <row r="38" spans="1:17" x14ac:dyDescent="0.25">
      <c r="A38" s="71">
        <v>61</v>
      </c>
      <c r="B38" s="35" t="s">
        <v>196</v>
      </c>
      <c r="C38" s="36" t="s">
        <v>83</v>
      </c>
      <c r="D38" s="62">
        <v>30631.59</v>
      </c>
      <c r="E38" s="62">
        <v>24282.84</v>
      </c>
      <c r="F38" s="62">
        <v>28144.15</v>
      </c>
      <c r="G38" s="62">
        <v>28203.95</v>
      </c>
      <c r="H38" s="62">
        <v>55153.14</v>
      </c>
      <c r="I38" s="62">
        <v>71077.09</v>
      </c>
      <c r="J38" s="63">
        <f t="shared" si="2"/>
        <v>0.2342127387540498</v>
      </c>
      <c r="K38" s="64">
        <v>69000</v>
      </c>
      <c r="L38" s="64">
        <v>69000</v>
      </c>
      <c r="M38" s="64">
        <v>69000</v>
      </c>
      <c r="N38" s="64">
        <v>69000</v>
      </c>
      <c r="O38" s="64">
        <v>69000</v>
      </c>
      <c r="P38" s="61"/>
      <c r="Q38" s="51" t="s">
        <v>197</v>
      </c>
    </row>
    <row r="39" spans="1:17" ht="24" x14ac:dyDescent="0.25">
      <c r="A39" s="56">
        <v>61</v>
      </c>
      <c r="B39" s="35" t="s">
        <v>198</v>
      </c>
      <c r="C39" s="36" t="s">
        <v>85</v>
      </c>
      <c r="D39" s="62">
        <v>51350.05</v>
      </c>
      <c r="E39" s="62">
        <v>46877.18</v>
      </c>
      <c r="F39" s="62">
        <v>45986.03</v>
      </c>
      <c r="G39" s="62">
        <v>44948.77</v>
      </c>
      <c r="H39" s="62">
        <v>40037.35</v>
      </c>
      <c r="I39" s="62">
        <v>42955.02</v>
      </c>
      <c r="J39" s="63">
        <f t="shared" si="2"/>
        <v>-4.3646913807689924E-2</v>
      </c>
      <c r="K39" s="64">
        <v>43104.61</v>
      </c>
      <c r="L39" s="64">
        <v>42638.39</v>
      </c>
      <c r="M39" s="64">
        <v>42205.73</v>
      </c>
      <c r="N39" s="64">
        <v>41773.599999999999</v>
      </c>
      <c r="O39" s="64">
        <v>41773.599999999999</v>
      </c>
      <c r="P39" s="61"/>
      <c r="Q39" s="51" t="s">
        <v>199</v>
      </c>
    </row>
    <row r="40" spans="1:17" x14ac:dyDescent="0.25">
      <c r="A40" s="56">
        <v>61</v>
      </c>
      <c r="B40" s="35" t="s">
        <v>200</v>
      </c>
      <c r="C40" s="36" t="s">
        <v>87</v>
      </c>
      <c r="D40" s="62">
        <v>3596.04</v>
      </c>
      <c r="E40" s="62">
        <v>3649.95</v>
      </c>
      <c r="F40" s="62">
        <v>3991.91</v>
      </c>
      <c r="G40" s="62">
        <v>4128.92</v>
      </c>
      <c r="H40" s="62">
        <v>4554.09</v>
      </c>
      <c r="I40" s="62">
        <v>4726.16</v>
      </c>
      <c r="J40" s="63">
        <f t="shared" si="2"/>
        <v>7.0707824895308802E-2</v>
      </c>
      <c r="K40" s="64">
        <v>4726.16</v>
      </c>
      <c r="L40" s="64">
        <v>4726.16</v>
      </c>
      <c r="M40" s="64">
        <v>4726.16</v>
      </c>
      <c r="N40" s="64">
        <v>4726.16</v>
      </c>
      <c r="O40" s="64">
        <v>4726.16</v>
      </c>
      <c r="P40" s="61"/>
      <c r="Q40" s="51" t="s">
        <v>201</v>
      </c>
    </row>
    <row r="41" spans="1:17" ht="24" x14ac:dyDescent="0.25">
      <c r="A41" s="56">
        <v>61</v>
      </c>
      <c r="B41" s="35" t="s">
        <v>202</v>
      </c>
      <c r="C41" s="36" t="s">
        <v>89</v>
      </c>
      <c r="D41" s="62">
        <v>11418.69</v>
      </c>
      <c r="E41" s="62">
        <v>12799.58</v>
      </c>
      <c r="F41" s="62">
        <v>8994.8700000000008</v>
      </c>
      <c r="G41" s="62">
        <v>19561.990000000002</v>
      </c>
      <c r="H41" s="62">
        <v>15000</v>
      </c>
      <c r="I41" s="62">
        <v>15375</v>
      </c>
      <c r="J41" s="63">
        <f t="shared" si="2"/>
        <v>7.7208348132144833E-2</v>
      </c>
      <c r="K41" s="64">
        <v>15759.38</v>
      </c>
      <c r="L41" s="64">
        <v>16153.36</v>
      </c>
      <c r="M41" s="64">
        <v>16557.189999999999</v>
      </c>
      <c r="N41" s="64">
        <v>16971.12</v>
      </c>
      <c r="O41" s="64">
        <v>17395.400000000001</v>
      </c>
      <c r="P41" s="61"/>
      <c r="Q41" s="51" t="s">
        <v>203</v>
      </c>
    </row>
    <row r="42" spans="1:17" x14ac:dyDescent="0.25">
      <c r="A42" s="56">
        <v>61</v>
      </c>
      <c r="B42" s="35" t="s">
        <v>204</v>
      </c>
      <c r="C42" s="36" t="s">
        <v>91</v>
      </c>
      <c r="D42" s="62">
        <v>1609127.33</v>
      </c>
      <c r="E42" s="62">
        <v>1650579.88</v>
      </c>
      <c r="F42" s="62">
        <v>1938498.41</v>
      </c>
      <c r="G42" s="62">
        <v>2066018.75</v>
      </c>
      <c r="H42" s="62">
        <v>2033986.57</v>
      </c>
      <c r="I42" s="62">
        <v>2029376.6</v>
      </c>
      <c r="J42" s="63">
        <f t="shared" si="2"/>
        <v>5.9724705739473416E-2</v>
      </c>
      <c r="K42" s="64">
        <v>1850000</v>
      </c>
      <c r="L42" s="64">
        <v>1850000</v>
      </c>
      <c r="M42" s="64">
        <v>1850000</v>
      </c>
      <c r="N42" s="64">
        <v>1850000</v>
      </c>
      <c r="O42" s="64">
        <v>1850000</v>
      </c>
      <c r="P42" s="61"/>
      <c r="Q42" s="51" t="s">
        <v>205</v>
      </c>
    </row>
    <row r="43" spans="1:17" x14ac:dyDescent="0.25">
      <c r="A43" s="56">
        <v>61</v>
      </c>
      <c r="B43" s="35" t="s">
        <v>206</v>
      </c>
      <c r="C43" s="36" t="s">
        <v>93</v>
      </c>
      <c r="D43" s="62">
        <v>0</v>
      </c>
      <c r="E43" s="62">
        <v>0</v>
      </c>
      <c r="F43" s="62">
        <v>267638.61</v>
      </c>
      <c r="G43" s="62">
        <v>49165.15</v>
      </c>
      <c r="H43" s="62">
        <v>49140.15</v>
      </c>
      <c r="I43" s="62">
        <v>0</v>
      </c>
      <c r="J43" s="63" t="str">
        <f t="shared" si="2"/>
        <v/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1"/>
      <c r="Q43" s="51" t="s">
        <v>207</v>
      </c>
    </row>
    <row r="44" spans="1:17" x14ac:dyDescent="0.25">
      <c r="A44" s="56">
        <v>61</v>
      </c>
      <c r="B44" s="35" t="s">
        <v>208</v>
      </c>
      <c r="C44" s="36" t="s">
        <v>95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 t="str">
        <f t="shared" si="2"/>
        <v/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61"/>
      <c r="Q44" s="51" t="s">
        <v>209</v>
      </c>
    </row>
    <row r="45" spans="1:17" ht="24" x14ac:dyDescent="0.25">
      <c r="A45" s="56">
        <v>61</v>
      </c>
      <c r="B45" s="36" t="s">
        <v>210</v>
      </c>
      <c r="C45" s="36" t="s">
        <v>97</v>
      </c>
      <c r="D45" s="62">
        <v>148553.48000000001</v>
      </c>
      <c r="E45" s="62">
        <v>244775.57</v>
      </c>
      <c r="F45" s="62">
        <v>177663.73</v>
      </c>
      <c r="G45" s="62">
        <v>446700.03</v>
      </c>
      <c r="H45" s="62">
        <v>496345.93</v>
      </c>
      <c r="I45" s="62">
        <v>438000</v>
      </c>
      <c r="J45" s="63">
        <f t="shared" si="2"/>
        <v>0.31038170229832174</v>
      </c>
      <c r="K45" s="64">
        <v>438000</v>
      </c>
      <c r="L45" s="64">
        <v>355500</v>
      </c>
      <c r="M45" s="64">
        <v>355500</v>
      </c>
      <c r="N45" s="64">
        <v>355500</v>
      </c>
      <c r="O45" s="64">
        <v>355500</v>
      </c>
      <c r="P45" s="61"/>
      <c r="Q45" s="51" t="s">
        <v>211</v>
      </c>
    </row>
    <row r="46" spans="1:17" x14ac:dyDescent="0.25">
      <c r="A46" s="56">
        <v>61</v>
      </c>
      <c r="B46" s="36" t="s">
        <v>212</v>
      </c>
      <c r="C46" s="36" t="s">
        <v>99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 t="str">
        <f t="shared" si="2"/>
        <v/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1"/>
      <c r="Q46" s="51" t="s">
        <v>213</v>
      </c>
    </row>
    <row r="47" spans="1:17" ht="24" x14ac:dyDescent="0.25">
      <c r="A47" s="56">
        <v>61</v>
      </c>
      <c r="B47" s="36" t="s">
        <v>214</v>
      </c>
      <c r="C47" s="36" t="s">
        <v>101</v>
      </c>
      <c r="D47" s="62">
        <v>1566060.48</v>
      </c>
      <c r="E47" s="62">
        <v>1658922.76</v>
      </c>
      <c r="F47" s="62">
        <v>1724918.67</v>
      </c>
      <c r="G47" s="62">
        <v>2068425.51</v>
      </c>
      <c r="H47" s="62">
        <v>1931002.49</v>
      </c>
      <c r="I47" s="62">
        <v>2071307.67</v>
      </c>
      <c r="J47" s="63">
        <f t="shared" si="2"/>
        <v>7.240547070967529E-2</v>
      </c>
      <c r="K47" s="64">
        <v>2265447.9500000002</v>
      </c>
      <c r="L47" s="64">
        <v>2356065.87</v>
      </c>
      <c r="M47" s="64">
        <v>2450308.5</v>
      </c>
      <c r="N47" s="64">
        <v>2511566.2200000002</v>
      </c>
      <c r="O47" s="64">
        <v>2574355.37</v>
      </c>
      <c r="P47" s="61"/>
      <c r="Q47" s="51" t="s">
        <v>215</v>
      </c>
    </row>
    <row r="48" spans="1:17" ht="24" x14ac:dyDescent="0.25">
      <c r="A48" s="56">
        <v>61</v>
      </c>
      <c r="B48" s="36" t="s">
        <v>216</v>
      </c>
      <c r="C48" s="36" t="s">
        <v>103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 t="str">
        <f t="shared" si="2"/>
        <v/>
      </c>
      <c r="K48" s="64">
        <v>0</v>
      </c>
      <c r="L48" s="64">
        <v>0</v>
      </c>
      <c r="M48" s="64">
        <v>0</v>
      </c>
      <c r="N48" s="64">
        <v>0</v>
      </c>
      <c r="O48" s="64">
        <v>0</v>
      </c>
      <c r="P48" s="61"/>
      <c r="Q48" s="51" t="s">
        <v>217</v>
      </c>
    </row>
    <row r="49" spans="1:17" ht="24" x14ac:dyDescent="0.25">
      <c r="A49" s="56">
        <v>61</v>
      </c>
      <c r="B49" s="36" t="s">
        <v>218</v>
      </c>
      <c r="C49" s="36" t="s">
        <v>105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 t="str">
        <f t="shared" si="2"/>
        <v/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1"/>
      <c r="Q49" s="51" t="s">
        <v>219</v>
      </c>
    </row>
    <row r="50" spans="1:17" ht="24" x14ac:dyDescent="0.25">
      <c r="A50" s="56">
        <v>61</v>
      </c>
      <c r="B50" s="35" t="s">
        <v>220</v>
      </c>
      <c r="C50" s="36" t="s">
        <v>107</v>
      </c>
      <c r="D50" s="62">
        <v>154868.76</v>
      </c>
      <c r="E50" s="62">
        <v>157101.79999999999</v>
      </c>
      <c r="F50" s="62">
        <v>159434.47</v>
      </c>
      <c r="G50" s="62">
        <v>161428.15</v>
      </c>
      <c r="H50" s="62">
        <v>161729.87</v>
      </c>
      <c r="I50" s="62">
        <v>163953.29999999999</v>
      </c>
      <c r="J50" s="63">
        <f t="shared" si="2"/>
        <v>1.435292375001751E-2</v>
      </c>
      <c r="K50" s="64">
        <v>158600.15</v>
      </c>
      <c r="L50" s="64">
        <v>156888.78</v>
      </c>
      <c r="M50" s="64">
        <v>155300.60999999999</v>
      </c>
      <c r="N50" s="64">
        <v>153714.41</v>
      </c>
      <c r="O50" s="64">
        <v>153714.41</v>
      </c>
      <c r="P50" s="61"/>
      <c r="Q50" s="51" t="s">
        <v>221</v>
      </c>
    </row>
    <row r="51" spans="1:17" x14ac:dyDescent="0.25">
      <c r="A51" s="56">
        <v>61</v>
      </c>
      <c r="B51" s="35"/>
      <c r="C51" s="36" t="s">
        <v>49</v>
      </c>
      <c r="D51" s="62">
        <f t="shared" ref="D51:H51" si="3">D52-SUM(D22:D50)</f>
        <v>548841.56000000052</v>
      </c>
      <c r="E51" s="62">
        <f t="shared" si="3"/>
        <v>1004938.6099999994</v>
      </c>
      <c r="F51" s="62">
        <f t="shared" si="3"/>
        <v>537599.16999999806</v>
      </c>
      <c r="G51" s="62">
        <f t="shared" si="3"/>
        <v>454004.22000000253</v>
      </c>
      <c r="H51" s="62">
        <f t="shared" si="3"/>
        <v>338516.27000000142</v>
      </c>
      <c r="I51" s="62">
        <v>0</v>
      </c>
      <c r="J51" s="63">
        <f t="shared" si="2"/>
        <v>-1</v>
      </c>
      <c r="K51" s="64">
        <v>675701.07</v>
      </c>
      <c r="L51" s="64">
        <v>690706.15</v>
      </c>
      <c r="M51" s="64">
        <v>706085.13</v>
      </c>
      <c r="N51" s="64">
        <v>721847.33</v>
      </c>
      <c r="O51" s="64">
        <v>738002.32</v>
      </c>
      <c r="P51" s="61"/>
    </row>
    <row r="52" spans="1:17" x14ac:dyDescent="0.25">
      <c r="A52" s="56">
        <v>61</v>
      </c>
      <c r="B52" s="65" t="s">
        <v>222</v>
      </c>
      <c r="C52" s="38" t="s">
        <v>223</v>
      </c>
      <c r="D52" s="66">
        <v>11226607.060000001</v>
      </c>
      <c r="E52" s="66">
        <v>12255660.76</v>
      </c>
      <c r="F52" s="66">
        <v>12337994.699999999</v>
      </c>
      <c r="G52" s="66">
        <v>13362054.460000001</v>
      </c>
      <c r="H52" s="66">
        <v>13353071.09</v>
      </c>
      <c r="I52" s="66">
        <v>15733253.82</v>
      </c>
      <c r="J52" s="67"/>
      <c r="K52" s="66">
        <v>15572193.869999999</v>
      </c>
      <c r="L52" s="66">
        <v>15738542.860000003</v>
      </c>
      <c r="M52" s="66">
        <v>16096055.080000002</v>
      </c>
      <c r="N52" s="66">
        <v>16422337.9</v>
      </c>
      <c r="O52" s="66">
        <v>16758834.6215</v>
      </c>
      <c r="P52" s="61"/>
      <c r="Q52" s="51" t="s">
        <v>224</v>
      </c>
    </row>
    <row r="53" spans="1:17" x14ac:dyDescent="0.25">
      <c r="A53" s="56"/>
      <c r="B53" s="68"/>
      <c r="C53" s="58" t="s">
        <v>109</v>
      </c>
      <c r="D53" s="59"/>
      <c r="E53" s="59"/>
      <c r="F53" s="59"/>
      <c r="G53" s="59"/>
      <c r="H53" s="59"/>
      <c r="I53" s="59"/>
      <c r="J53" s="60"/>
      <c r="K53" s="59"/>
      <c r="L53" s="59"/>
      <c r="M53" s="59"/>
      <c r="N53" s="59"/>
      <c r="O53" s="59"/>
      <c r="P53" s="61"/>
    </row>
    <row r="54" spans="1:17" ht="24" x14ac:dyDescent="0.25">
      <c r="A54" s="56">
        <v>62</v>
      </c>
      <c r="B54" s="36" t="s">
        <v>225</v>
      </c>
      <c r="C54" s="35" t="s">
        <v>111</v>
      </c>
      <c r="D54" s="62">
        <v>0</v>
      </c>
      <c r="E54" s="62">
        <v>0</v>
      </c>
      <c r="F54" s="62">
        <v>0</v>
      </c>
      <c r="G54" s="62">
        <v>37.479999999999997</v>
      </c>
      <c r="H54" s="62">
        <v>0</v>
      </c>
      <c r="I54" s="62">
        <v>138.22</v>
      </c>
      <c r="J54" s="63" t="str">
        <f t="shared" ref="J54:J62" si="4">IF(ISERR(((I54/D54)^(1/4))-1),"",((I54/D54)^(1/4))-1)</f>
        <v/>
      </c>
      <c r="K54" s="64">
        <v>0</v>
      </c>
      <c r="L54" s="64">
        <f>K54*(1+'[1]Coefficients index RO'!E53)</f>
        <v>0</v>
      </c>
      <c r="M54" s="64">
        <f>L54*(1+'[1]Coefficients index RO'!F53)</f>
        <v>0</v>
      </c>
      <c r="N54" s="64">
        <f>M54*(1+'[1]Coefficients index RO'!G53)</f>
        <v>0</v>
      </c>
      <c r="O54" s="64">
        <f>N54*(1+'[1]Coefficients index RO'!H53)</f>
        <v>0</v>
      </c>
      <c r="P54" s="61"/>
      <c r="Q54" s="51" t="s">
        <v>226</v>
      </c>
    </row>
    <row r="55" spans="1:17" x14ac:dyDescent="0.25">
      <c r="A55" s="56">
        <v>62</v>
      </c>
      <c r="B55" s="36" t="s">
        <v>227</v>
      </c>
      <c r="C55" s="35" t="s">
        <v>113</v>
      </c>
      <c r="D55" s="62">
        <v>484.79</v>
      </c>
      <c r="E55" s="62">
        <v>59.31</v>
      </c>
      <c r="F55" s="62">
        <v>81.400000000000006</v>
      </c>
      <c r="G55" s="62">
        <v>0</v>
      </c>
      <c r="H55" s="62">
        <v>0</v>
      </c>
      <c r="I55" s="62">
        <v>0</v>
      </c>
      <c r="J55" s="63">
        <f t="shared" si="4"/>
        <v>-1</v>
      </c>
      <c r="K55" s="64">
        <f>I55*(1+'[1]Coefficients index RO'!D54)</f>
        <v>0</v>
      </c>
      <c r="L55" s="64">
        <f>K55*(1+'[1]Coefficients index RO'!E54)</f>
        <v>0</v>
      </c>
      <c r="M55" s="64">
        <f>L55*(1+'[1]Coefficients index RO'!F54)</f>
        <v>0</v>
      </c>
      <c r="N55" s="64">
        <f>M55*(1+'[1]Coefficients index RO'!G54)</f>
        <v>0</v>
      </c>
      <c r="O55" s="64">
        <f>N55*(1+'[1]Coefficients index RO'!H54)</f>
        <v>0</v>
      </c>
      <c r="P55" s="61"/>
      <c r="Q55" s="51" t="s">
        <v>228</v>
      </c>
    </row>
    <row r="56" spans="1:17" x14ac:dyDescent="0.25">
      <c r="A56" s="56">
        <v>62</v>
      </c>
      <c r="B56" s="36" t="s">
        <v>229</v>
      </c>
      <c r="C56" s="35" t="s">
        <v>115</v>
      </c>
      <c r="D56" s="62">
        <v>0</v>
      </c>
      <c r="E56" s="62">
        <v>0</v>
      </c>
      <c r="F56" s="62">
        <v>0</v>
      </c>
      <c r="G56" s="62">
        <v>0</v>
      </c>
      <c r="H56" s="62">
        <v>0</v>
      </c>
      <c r="I56" s="62">
        <v>0</v>
      </c>
      <c r="J56" s="63" t="str">
        <f t="shared" si="4"/>
        <v/>
      </c>
      <c r="K56" s="64">
        <f>I56*(1+'[1]Coefficients index RO'!D55)</f>
        <v>0</v>
      </c>
      <c r="L56" s="64">
        <f>K56*(1+'[1]Coefficients index RO'!E55)</f>
        <v>0</v>
      </c>
      <c r="M56" s="64">
        <f>L56*(1+'[1]Coefficients index RO'!F55)</f>
        <v>0</v>
      </c>
      <c r="N56" s="64">
        <f>M56*(1+'[1]Coefficients index RO'!G55)</f>
        <v>0</v>
      </c>
      <c r="O56" s="64">
        <f>N56*(1+'[1]Coefficients index RO'!H55)</f>
        <v>0</v>
      </c>
      <c r="P56" s="61"/>
      <c r="Q56" s="51" t="s">
        <v>230</v>
      </c>
    </row>
    <row r="57" spans="1:17" x14ac:dyDescent="0.25">
      <c r="A57" s="56">
        <v>62</v>
      </c>
      <c r="B57" s="36" t="s">
        <v>231</v>
      </c>
      <c r="C57" s="35" t="s">
        <v>117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3" t="str">
        <f t="shared" si="4"/>
        <v/>
      </c>
      <c r="K57" s="64">
        <f>I57*(1+'[1]Coefficients index RO'!D56)</f>
        <v>0</v>
      </c>
      <c r="L57" s="64">
        <f>K57*(1+'[1]Coefficients index RO'!E56)</f>
        <v>0</v>
      </c>
      <c r="M57" s="64">
        <f>L57*(1+'[1]Coefficients index RO'!F56)</f>
        <v>0</v>
      </c>
      <c r="N57" s="64">
        <f>M57*(1+'[1]Coefficients index RO'!G56)</f>
        <v>0</v>
      </c>
      <c r="O57" s="64">
        <f>N57*(1+'[1]Coefficients index RO'!H56)</f>
        <v>0</v>
      </c>
      <c r="P57" s="61"/>
      <c r="Q57" s="51" t="s">
        <v>232</v>
      </c>
    </row>
    <row r="58" spans="1:17" x14ac:dyDescent="0.25">
      <c r="A58" s="56">
        <v>62</v>
      </c>
      <c r="B58" s="36" t="s">
        <v>233</v>
      </c>
      <c r="C58" s="35" t="s">
        <v>119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 t="str">
        <f t="shared" si="4"/>
        <v/>
      </c>
      <c r="K58" s="64">
        <f>I58*(1+'[1]Coefficients index RO'!D57)</f>
        <v>0</v>
      </c>
      <c r="L58" s="64">
        <f>K58*(1+'[1]Coefficients index RO'!E57)</f>
        <v>0</v>
      </c>
      <c r="M58" s="64">
        <f>L58*(1+'[1]Coefficients index RO'!F57)</f>
        <v>0</v>
      </c>
      <c r="N58" s="64">
        <f>M58*(1+'[1]Coefficients index RO'!G57)</f>
        <v>0</v>
      </c>
      <c r="O58" s="64">
        <f>N58*(1+'[1]Coefficients index RO'!H57)</f>
        <v>0</v>
      </c>
      <c r="P58" s="61"/>
      <c r="Q58" s="51" t="s">
        <v>234</v>
      </c>
    </row>
    <row r="59" spans="1:17" x14ac:dyDescent="0.25">
      <c r="A59" s="56">
        <v>62</v>
      </c>
      <c r="B59" s="35" t="s">
        <v>235</v>
      </c>
      <c r="C59" s="35" t="s">
        <v>121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3" t="str">
        <f t="shared" si="4"/>
        <v/>
      </c>
      <c r="K59" s="64">
        <f>I59*(1+'[1]Coefficients index RO'!D58)</f>
        <v>0</v>
      </c>
      <c r="L59" s="64">
        <f>K59*(1+'[1]Coefficients index RO'!E58)</f>
        <v>0</v>
      </c>
      <c r="M59" s="64">
        <f>L59*(1+'[1]Coefficients index RO'!F58)</f>
        <v>0</v>
      </c>
      <c r="N59" s="64">
        <f>M59*(1+'[1]Coefficients index RO'!G58)</f>
        <v>0</v>
      </c>
      <c r="O59" s="64">
        <f>N59*(1+'[1]Coefficients index RO'!H58)</f>
        <v>0</v>
      </c>
      <c r="P59" s="61"/>
      <c r="Q59" s="51" t="s">
        <v>236</v>
      </c>
    </row>
    <row r="60" spans="1:17" x14ac:dyDescent="0.25">
      <c r="A60" s="56">
        <v>62</v>
      </c>
      <c r="B60" s="36"/>
      <c r="C60" s="35" t="s">
        <v>49</v>
      </c>
      <c r="D60" s="62">
        <f t="shared" ref="D60:I60" si="5">D61-SUM(D54:D59)</f>
        <v>0</v>
      </c>
      <c r="E60" s="62">
        <f t="shared" si="5"/>
        <v>0</v>
      </c>
      <c r="F60" s="62">
        <f t="shared" si="5"/>
        <v>0</v>
      </c>
      <c r="G60" s="62">
        <f t="shared" si="5"/>
        <v>0</v>
      </c>
      <c r="H60" s="62">
        <f t="shared" si="5"/>
        <v>0</v>
      </c>
      <c r="I60" s="62">
        <f t="shared" si="5"/>
        <v>0</v>
      </c>
      <c r="J60" s="63" t="str">
        <f t="shared" si="4"/>
        <v/>
      </c>
      <c r="K60" s="64">
        <f>I60*(1+'[1]Coefficients index RO'!D59)</f>
        <v>0</v>
      </c>
      <c r="L60" s="64">
        <f>K60*(1+'[1]Coefficients index RO'!E59)</f>
        <v>0</v>
      </c>
      <c r="M60" s="64">
        <f>L60*(1+'[1]Coefficients index RO'!F59)</f>
        <v>0</v>
      </c>
      <c r="N60" s="64">
        <f>M60*(1+'[1]Coefficients index RO'!G59)</f>
        <v>0</v>
      </c>
      <c r="O60" s="64">
        <f>N60*(1+'[1]Coefficients index RO'!H59)</f>
        <v>0</v>
      </c>
      <c r="P60" s="61"/>
    </row>
    <row r="61" spans="1:17" x14ac:dyDescent="0.25">
      <c r="A61" s="56">
        <v>62</v>
      </c>
      <c r="B61" s="65" t="s">
        <v>237</v>
      </c>
      <c r="C61" s="38" t="s">
        <v>108</v>
      </c>
      <c r="D61" s="66">
        <v>484.79</v>
      </c>
      <c r="E61" s="66">
        <v>59.31</v>
      </c>
      <c r="F61" s="66">
        <v>81.400000000000006</v>
      </c>
      <c r="G61" s="66">
        <v>37.479999999999997</v>
      </c>
      <c r="H61" s="66">
        <v>0</v>
      </c>
      <c r="I61" s="66">
        <v>138.22</v>
      </c>
      <c r="J61" s="72">
        <f t="shared" si="4"/>
        <v>-0.26927442287424852</v>
      </c>
      <c r="K61" s="66">
        <f>SUM(K54:K60)</f>
        <v>0</v>
      </c>
      <c r="L61" s="66">
        <f>SUM(L54:L60)</f>
        <v>0</v>
      </c>
      <c r="M61" s="66">
        <f>SUM(M54:M60)</f>
        <v>0</v>
      </c>
      <c r="N61" s="66">
        <f>SUM(N54:N60)</f>
        <v>0</v>
      </c>
      <c r="O61" s="66">
        <f>SUM(O54:O60)</f>
        <v>0</v>
      </c>
      <c r="P61" s="61"/>
      <c r="Q61" s="51" t="s">
        <v>238</v>
      </c>
    </row>
    <row r="62" spans="1:17" x14ac:dyDescent="0.25">
      <c r="A62" s="56"/>
      <c r="B62" s="73"/>
      <c r="C62" s="74" t="s">
        <v>122</v>
      </c>
      <c r="D62" s="75">
        <f t="shared" ref="D62:I62" si="6">D20+D52+D61</f>
        <v>14068483.01</v>
      </c>
      <c r="E62" s="75">
        <f t="shared" si="6"/>
        <v>14930162.09</v>
      </c>
      <c r="F62" s="75">
        <f t="shared" si="6"/>
        <v>15094585.93</v>
      </c>
      <c r="G62" s="75">
        <f t="shared" si="6"/>
        <v>16484626.090000002</v>
      </c>
      <c r="H62" s="75">
        <f t="shared" si="6"/>
        <v>16497164.300000001</v>
      </c>
      <c r="I62" s="75">
        <f t="shared" si="6"/>
        <v>19004780.449999999</v>
      </c>
      <c r="J62" s="76">
        <f t="shared" si="4"/>
        <v>7.8087217024655819E-2</v>
      </c>
      <c r="K62" s="75">
        <f>K20+K52+K61</f>
        <v>18255264.129999999</v>
      </c>
      <c r="L62" s="75">
        <f>L20+L52+L61</f>
        <v>18475113.090000004</v>
      </c>
      <c r="M62" s="75">
        <f>M20+M52+M61</f>
        <v>18887195.270000003</v>
      </c>
      <c r="N62" s="75">
        <f>N20+N52+N61</f>
        <v>19269139.449999999</v>
      </c>
      <c r="O62" s="75">
        <f>O20+O52+O61</f>
        <v>19662572.756650001</v>
      </c>
      <c r="P62" s="61"/>
      <c r="Q62" s="51" t="s">
        <v>239</v>
      </c>
    </row>
    <row r="63" spans="1:17" x14ac:dyDescent="0.25">
      <c r="A63" s="56"/>
      <c r="B63" s="35" t="s">
        <v>240</v>
      </c>
      <c r="C63" s="35" t="s">
        <v>124</v>
      </c>
      <c r="D63" s="62">
        <v>0</v>
      </c>
      <c r="E63" s="62">
        <v>0</v>
      </c>
      <c r="F63" s="62">
        <v>209587.44</v>
      </c>
      <c r="G63" s="62">
        <v>208494.96</v>
      </c>
      <c r="H63" s="62">
        <v>208494.96</v>
      </c>
      <c r="I63" s="62">
        <v>402463.75</v>
      </c>
      <c r="J63" s="60"/>
      <c r="K63" s="59">
        <v>21630.16</v>
      </c>
      <c r="L63" s="59">
        <v>7179.2</v>
      </c>
      <c r="M63" s="59"/>
      <c r="N63" s="59"/>
      <c r="O63" s="59"/>
      <c r="P63" s="61"/>
      <c r="Q63" s="51" t="s">
        <v>241</v>
      </c>
    </row>
    <row r="64" spans="1:17" x14ac:dyDescent="0.25">
      <c r="A64" s="56"/>
      <c r="B64" s="35" t="s">
        <v>242</v>
      </c>
      <c r="C64" s="35" t="s">
        <v>126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0"/>
      <c r="K64" s="59"/>
      <c r="L64" s="59"/>
      <c r="M64" s="59"/>
      <c r="N64" s="59"/>
      <c r="O64" s="59"/>
      <c r="P64" s="61"/>
      <c r="Q64" s="51" t="s">
        <v>243</v>
      </c>
    </row>
    <row r="65" spans="1:16" x14ac:dyDescent="0.25">
      <c r="A65" s="56"/>
      <c r="B65" s="37"/>
      <c r="C65" s="38" t="s">
        <v>127</v>
      </c>
      <c r="D65" s="66">
        <f t="shared" ref="D65:I65" si="7">SUM(D63:D64)</f>
        <v>0</v>
      </c>
      <c r="E65" s="66">
        <f t="shared" si="7"/>
        <v>0</v>
      </c>
      <c r="F65" s="66">
        <f t="shared" si="7"/>
        <v>209587.44</v>
      </c>
      <c r="G65" s="66">
        <f t="shared" si="7"/>
        <v>208494.96</v>
      </c>
      <c r="H65" s="66">
        <f t="shared" si="7"/>
        <v>208494.96</v>
      </c>
      <c r="I65" s="66">
        <f t="shared" si="7"/>
        <v>402463.75</v>
      </c>
      <c r="J65" s="72" t="str">
        <f>IF(ISERR(((I65/D65)^(1/4))-1),"",((I65/D65)^(1/4))-1)</f>
        <v/>
      </c>
      <c r="K65" s="66">
        <f>SUM(K63:K64)</f>
        <v>21630.16</v>
      </c>
      <c r="L65" s="66">
        <f>SUM(L63:L64)</f>
        <v>7179.2</v>
      </c>
      <c r="M65" s="66">
        <f>SUM(M63:M64)</f>
        <v>0</v>
      </c>
      <c r="N65" s="66">
        <f>SUM(N63:N64)</f>
        <v>0</v>
      </c>
      <c r="O65" s="66">
        <f>SUM(O63:O64)</f>
        <v>0</v>
      </c>
      <c r="P65" s="61"/>
    </row>
    <row r="66" spans="1:16" x14ac:dyDescent="0.25">
      <c r="A66" s="56"/>
      <c r="B66" s="73"/>
      <c r="C66" s="74" t="s">
        <v>244</v>
      </c>
      <c r="D66" s="75">
        <f t="shared" ref="D66:I66" si="8">D62+D65</f>
        <v>14068483.01</v>
      </c>
      <c r="E66" s="75">
        <f t="shared" si="8"/>
        <v>14930162.09</v>
      </c>
      <c r="F66" s="75">
        <f t="shared" si="8"/>
        <v>15304173.369999999</v>
      </c>
      <c r="G66" s="75">
        <f t="shared" si="8"/>
        <v>16693121.050000003</v>
      </c>
      <c r="H66" s="75">
        <f t="shared" si="8"/>
        <v>16705659.260000002</v>
      </c>
      <c r="I66" s="75">
        <f t="shared" si="8"/>
        <v>19407244.199999999</v>
      </c>
      <c r="J66" s="76">
        <f>IF(ISERR(((I66/D66)^(1/4))-1),"",((I66/D66)^(1/4))-1)</f>
        <v>8.3750098707190856E-2</v>
      </c>
      <c r="K66" s="75">
        <f>K62+K65</f>
        <v>18276894.289999999</v>
      </c>
      <c r="L66" s="75">
        <f>L62+L65</f>
        <v>18482292.290000003</v>
      </c>
      <c r="M66" s="75">
        <f>M62+M65</f>
        <v>18887195.270000003</v>
      </c>
      <c r="N66" s="75">
        <f>N62+N65</f>
        <v>19269139.449999999</v>
      </c>
      <c r="O66" s="75">
        <f>O62+O65</f>
        <v>19662572.756650001</v>
      </c>
    </row>
    <row r="67" spans="1:16" x14ac:dyDescent="0.25">
      <c r="P67" s="50" t="s">
        <v>129</v>
      </c>
    </row>
  </sheetData>
  <sheetProtection algorithmName="SHA-512" hashValue="X1G1ZrUAzXdG2gDd/k8C88QoMT4RMRi9TsDe1YGw9sXlKO7wYUH/JplDDAJE3WijYIlPDW9HOJarwsSG8tDdKQ==" saltValue="rlvPSA21e4v/IQYvXWBCQw==" spinCount="100000" sheet="1" objects="1" scenarios="1"/>
  <mergeCells count="11">
    <mergeCell ref="P1:P2"/>
    <mergeCell ref="G1:G2"/>
    <mergeCell ref="H1:H2"/>
    <mergeCell ref="I1:I2"/>
    <mergeCell ref="J1:J2"/>
    <mergeCell ref="K1:O1"/>
    <mergeCell ref="B1:B2"/>
    <mergeCell ref="C1:C2"/>
    <mergeCell ref="D1:D2"/>
    <mergeCell ref="E1:E2"/>
    <mergeCell ref="F1:F2"/>
  </mergeCells>
  <pageMargins left="0.70833333333333304" right="0.70833333333333304" top="0.74791666666666701" bottom="0.74791666666666701" header="0.51180555555555496" footer="0.51180555555555496"/>
  <pageSetup paperSize="9" firstPageNumber="0" fitToHeight="6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K93"/>
  <sheetViews>
    <sheetView topLeftCell="B1" zoomScaleNormal="100" workbookViewId="0">
      <pane xSplit="2" ySplit="2" topLeftCell="D3" activePane="bottomRight" state="frozen"/>
      <selection activeCell="B1" sqref="B1"/>
      <selection pane="topRight" activeCell="E1" sqref="E1"/>
      <selection pane="bottomLeft" activeCell="B68" sqref="B68"/>
      <selection pane="bottomRight" activeCell="E28" sqref="E28"/>
    </sheetView>
  </sheetViews>
  <sheetFormatPr baseColWidth="10" defaultColWidth="9.140625" defaultRowHeight="15" x14ac:dyDescent="0.25"/>
  <cols>
    <col min="1" max="1" width="11.5703125" style="77" customWidth="1"/>
    <col min="2" max="2" width="38.42578125" style="78" customWidth="1"/>
    <col min="3" max="3" width="54.42578125" style="78" customWidth="1"/>
    <col min="4" max="1025" width="11.5703125" style="77" customWidth="1"/>
  </cols>
  <sheetData>
    <row r="1" spans="2:18" ht="40.5" customHeight="1" x14ac:dyDescent="0.25">
      <c r="B1" s="54" t="s">
        <v>14</v>
      </c>
      <c r="C1" s="54" t="s">
        <v>15</v>
      </c>
      <c r="D1" s="311" t="s">
        <v>780</v>
      </c>
      <c r="E1" s="311"/>
      <c r="F1" s="311"/>
      <c r="G1" s="311"/>
      <c r="H1" s="311"/>
      <c r="I1" s="312" t="s">
        <v>17</v>
      </c>
      <c r="J1" s="312"/>
      <c r="K1" s="312"/>
      <c r="L1" s="312"/>
      <c r="M1" s="312"/>
      <c r="N1" s="312"/>
      <c r="O1" s="312"/>
      <c r="P1" s="312"/>
      <c r="Q1" s="312"/>
      <c r="R1" s="312"/>
    </row>
    <row r="2" spans="2:18" x14ac:dyDescent="0.25">
      <c r="B2" s="54"/>
      <c r="C2" s="54"/>
      <c r="D2" s="27">
        <f>Présentation!G5+1</f>
        <v>2024</v>
      </c>
      <c r="E2" s="27">
        <f>D2+1</f>
        <v>2025</v>
      </c>
      <c r="F2" s="27">
        <f>E2+1</f>
        <v>2026</v>
      </c>
      <c r="G2" s="27">
        <f>F2+1</f>
        <v>2027</v>
      </c>
      <c r="H2" s="27">
        <f>G2+1</f>
        <v>2028</v>
      </c>
      <c r="I2" s="27">
        <f t="shared" ref="I2:N2" si="0">D2</f>
        <v>2024</v>
      </c>
      <c r="J2" s="27">
        <f t="shared" si="0"/>
        <v>2025</v>
      </c>
      <c r="K2" s="27">
        <f t="shared" si="0"/>
        <v>2026</v>
      </c>
      <c r="L2" s="27">
        <f t="shared" si="0"/>
        <v>2027</v>
      </c>
      <c r="M2" s="27">
        <f t="shared" si="0"/>
        <v>2028</v>
      </c>
      <c r="N2" s="27">
        <f t="shared" si="0"/>
        <v>2024</v>
      </c>
      <c r="O2" s="27">
        <f>N2+1</f>
        <v>2025</v>
      </c>
      <c r="P2" s="27">
        <f>O2+1</f>
        <v>2026</v>
      </c>
      <c r="Q2" s="27">
        <f>P2+1</f>
        <v>2027</v>
      </c>
      <c r="R2" s="27">
        <f>Q2+1</f>
        <v>2028</v>
      </c>
    </row>
    <row r="3" spans="2:18" x14ac:dyDescent="0.25">
      <c r="B3" s="79"/>
      <c r="C3" s="80" t="s">
        <v>245</v>
      </c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</row>
    <row r="4" spans="2:18" x14ac:dyDescent="0.25">
      <c r="B4" s="81" t="s">
        <v>246</v>
      </c>
      <c r="C4" s="35" t="s">
        <v>247</v>
      </c>
      <c r="D4" s="82">
        <v>2.5000000000000001E-2</v>
      </c>
      <c r="E4" s="82">
        <v>2.5000000000000001E-2</v>
      </c>
      <c r="F4" s="82">
        <v>2.5000000000000001E-2</v>
      </c>
      <c r="G4" s="82">
        <v>2.5000000000000001E-2</v>
      </c>
      <c r="H4" s="82">
        <v>2.5000000000000001E-2</v>
      </c>
      <c r="I4" s="82">
        <v>2.5000000000000001E-2</v>
      </c>
      <c r="J4" s="82">
        <v>2.5000000000000001E-2</v>
      </c>
      <c r="K4" s="82">
        <v>2.5000000000000001E-2</v>
      </c>
      <c r="L4" s="82">
        <v>2.5000000000000001E-2</v>
      </c>
      <c r="M4" s="82">
        <v>2.5000000000000001E-2</v>
      </c>
      <c r="N4" s="84"/>
      <c r="O4" s="84"/>
      <c r="P4" s="84"/>
      <c r="Q4" s="84"/>
      <c r="R4" s="84"/>
    </row>
    <row r="5" spans="2:18" x14ac:dyDescent="0.25">
      <c r="B5" s="81" t="s">
        <v>248</v>
      </c>
      <c r="C5" s="35" t="s">
        <v>249</v>
      </c>
      <c r="D5" s="82">
        <v>2.5000000000000001E-2</v>
      </c>
      <c r="E5" s="82">
        <v>2.5000000000000001E-2</v>
      </c>
      <c r="F5" s="82">
        <v>2.5000000000000001E-2</v>
      </c>
      <c r="G5" s="82">
        <v>2.5000000000000001E-2</v>
      </c>
      <c r="H5" s="82">
        <v>2.5000000000000001E-2</v>
      </c>
      <c r="I5" s="82">
        <v>2.5000000000000001E-2</v>
      </c>
      <c r="J5" s="82">
        <v>2.5000000000000001E-2</v>
      </c>
      <c r="K5" s="82">
        <v>2.5000000000000001E-2</v>
      </c>
      <c r="L5" s="82">
        <v>2.5000000000000001E-2</v>
      </c>
      <c r="M5" s="82">
        <v>2.5000000000000001E-2</v>
      </c>
      <c r="N5" s="84"/>
      <c r="O5" s="84"/>
      <c r="P5" s="84"/>
      <c r="Q5" s="84"/>
      <c r="R5" s="84"/>
    </row>
    <row r="6" spans="2:18" x14ac:dyDescent="0.25">
      <c r="B6" s="85" t="s">
        <v>250</v>
      </c>
      <c r="C6" s="35" t="s">
        <v>251</v>
      </c>
      <c r="D6" s="82">
        <v>2.5000000000000001E-2</v>
      </c>
      <c r="E6" s="82">
        <v>2.5000000000000001E-2</v>
      </c>
      <c r="F6" s="82">
        <v>2.5000000000000001E-2</v>
      </c>
      <c r="G6" s="82">
        <v>2.5000000000000001E-2</v>
      </c>
      <c r="H6" s="82">
        <v>2.5000000000000001E-2</v>
      </c>
      <c r="I6" s="82">
        <v>2.5000000000000001E-2</v>
      </c>
      <c r="J6" s="82">
        <v>2.5000000000000001E-2</v>
      </c>
      <c r="K6" s="82">
        <v>2.5000000000000001E-2</v>
      </c>
      <c r="L6" s="82">
        <v>2.5000000000000001E-2</v>
      </c>
      <c r="M6" s="82">
        <v>2.5000000000000001E-2</v>
      </c>
      <c r="N6" s="84"/>
      <c r="O6" s="84"/>
      <c r="P6" s="84"/>
      <c r="Q6" s="84"/>
      <c r="R6" s="84"/>
    </row>
    <row r="7" spans="2:18" x14ac:dyDescent="0.25">
      <c r="B7" s="85" t="s">
        <v>252</v>
      </c>
      <c r="C7" s="35" t="s">
        <v>253</v>
      </c>
      <c r="D7" s="82">
        <v>2.5000000000000001E-2</v>
      </c>
      <c r="E7" s="82">
        <v>2.5000000000000001E-2</v>
      </c>
      <c r="F7" s="82">
        <v>2.5000000000000001E-2</v>
      </c>
      <c r="G7" s="82">
        <v>2.5000000000000001E-2</v>
      </c>
      <c r="H7" s="82">
        <v>2.5000000000000001E-2</v>
      </c>
      <c r="I7" s="82">
        <v>2.5000000000000001E-2</v>
      </c>
      <c r="J7" s="82">
        <v>2.5000000000000001E-2</v>
      </c>
      <c r="K7" s="82">
        <v>2.5000000000000001E-2</v>
      </c>
      <c r="L7" s="82">
        <v>2.5000000000000001E-2</v>
      </c>
      <c r="M7" s="82">
        <v>2.5000000000000001E-2</v>
      </c>
      <c r="N7" s="84"/>
      <c r="O7" s="84"/>
      <c r="P7" s="84"/>
      <c r="Q7" s="84"/>
      <c r="R7" s="84"/>
    </row>
    <row r="8" spans="2:18" x14ac:dyDescent="0.25">
      <c r="B8" s="85" t="s">
        <v>254</v>
      </c>
      <c r="C8" s="35" t="s">
        <v>255</v>
      </c>
      <c r="D8" s="82">
        <v>2.5000000000000001E-2</v>
      </c>
      <c r="E8" s="82">
        <v>2.5000000000000001E-2</v>
      </c>
      <c r="F8" s="82">
        <v>2.5000000000000001E-2</v>
      </c>
      <c r="G8" s="82">
        <v>2.5000000000000001E-2</v>
      </c>
      <c r="H8" s="82">
        <v>2.5000000000000001E-2</v>
      </c>
      <c r="I8" s="82">
        <v>2.5000000000000001E-2</v>
      </c>
      <c r="J8" s="82">
        <v>2.5000000000000001E-2</v>
      </c>
      <c r="K8" s="82">
        <v>2.5000000000000001E-2</v>
      </c>
      <c r="L8" s="82">
        <v>2.5000000000000001E-2</v>
      </c>
      <c r="M8" s="82">
        <v>2.5000000000000001E-2</v>
      </c>
      <c r="N8" s="84"/>
      <c r="O8" s="84"/>
      <c r="P8" s="84"/>
      <c r="Q8" s="84"/>
      <c r="R8" s="84"/>
    </row>
    <row r="9" spans="2:18" x14ac:dyDescent="0.25">
      <c r="B9" s="81" t="s">
        <v>256</v>
      </c>
      <c r="C9" s="35" t="s">
        <v>257</v>
      </c>
      <c r="D9" s="82">
        <v>2.5000000000000001E-2</v>
      </c>
      <c r="E9" s="82">
        <v>2.5000000000000001E-2</v>
      </c>
      <c r="F9" s="82">
        <v>2.5000000000000001E-2</v>
      </c>
      <c r="G9" s="82">
        <v>2.5000000000000001E-2</v>
      </c>
      <c r="H9" s="82">
        <v>2.5000000000000001E-2</v>
      </c>
      <c r="I9" s="82">
        <v>2.5000000000000001E-2</v>
      </c>
      <c r="J9" s="82">
        <v>2.5000000000000001E-2</v>
      </c>
      <c r="K9" s="82">
        <v>2.5000000000000001E-2</v>
      </c>
      <c r="L9" s="82">
        <v>2.5000000000000001E-2</v>
      </c>
      <c r="M9" s="82">
        <v>2.5000000000000001E-2</v>
      </c>
      <c r="N9" s="84"/>
      <c r="O9" s="84"/>
      <c r="P9" s="84"/>
      <c r="Q9" s="84"/>
      <c r="R9" s="84"/>
    </row>
    <row r="10" spans="2:18" x14ac:dyDescent="0.25">
      <c r="B10" s="81" t="s">
        <v>258</v>
      </c>
      <c r="C10" s="35" t="s">
        <v>259</v>
      </c>
      <c r="D10" s="82">
        <v>2.5000000000000001E-2</v>
      </c>
      <c r="E10" s="82">
        <v>2.5000000000000001E-2</v>
      </c>
      <c r="F10" s="82">
        <v>2.5000000000000001E-2</v>
      </c>
      <c r="G10" s="82">
        <v>2.5000000000000001E-2</v>
      </c>
      <c r="H10" s="82">
        <v>2.5000000000000001E-2</v>
      </c>
      <c r="I10" s="82">
        <v>2.5000000000000001E-2</v>
      </c>
      <c r="J10" s="82">
        <v>2.5000000000000001E-2</v>
      </c>
      <c r="K10" s="82">
        <v>2.5000000000000001E-2</v>
      </c>
      <c r="L10" s="82">
        <v>2.5000000000000001E-2</v>
      </c>
      <c r="M10" s="82">
        <v>2.5000000000000001E-2</v>
      </c>
      <c r="N10" s="84"/>
      <c r="O10" s="84"/>
      <c r="P10" s="84"/>
      <c r="Q10" s="84"/>
      <c r="R10" s="84"/>
    </row>
    <row r="11" spans="2:18" ht="24" x14ac:dyDescent="0.25">
      <c r="B11" s="85" t="s">
        <v>260</v>
      </c>
      <c r="C11" s="35" t="s">
        <v>261</v>
      </c>
      <c r="D11" s="82">
        <v>2.5000000000000001E-2</v>
      </c>
      <c r="E11" s="82">
        <v>2.5000000000000001E-2</v>
      </c>
      <c r="F11" s="82">
        <v>2.5000000000000001E-2</v>
      </c>
      <c r="G11" s="82">
        <v>2.5000000000000001E-2</v>
      </c>
      <c r="H11" s="82">
        <v>2.5000000000000001E-2</v>
      </c>
      <c r="I11" s="82">
        <v>2.5000000000000001E-2</v>
      </c>
      <c r="J11" s="82">
        <v>2.5000000000000001E-2</v>
      </c>
      <c r="K11" s="82">
        <v>2.5000000000000001E-2</v>
      </c>
      <c r="L11" s="82">
        <v>2.5000000000000001E-2</v>
      </c>
      <c r="M11" s="82">
        <v>2.5000000000000001E-2</v>
      </c>
      <c r="N11" s="84"/>
      <c r="O11" s="84"/>
      <c r="P11" s="84"/>
      <c r="Q11" s="84"/>
      <c r="R11" s="84"/>
    </row>
    <row r="12" spans="2:18" x14ac:dyDescent="0.25">
      <c r="B12" s="85" t="s">
        <v>262</v>
      </c>
      <c r="C12" s="35" t="s">
        <v>263</v>
      </c>
      <c r="D12" s="82">
        <v>2.5000000000000001E-2</v>
      </c>
      <c r="E12" s="82">
        <v>2.5000000000000001E-2</v>
      </c>
      <c r="F12" s="82">
        <v>2.5000000000000001E-2</v>
      </c>
      <c r="G12" s="82">
        <v>2.5000000000000001E-2</v>
      </c>
      <c r="H12" s="82">
        <v>2.5000000000000001E-2</v>
      </c>
      <c r="I12" s="82">
        <v>2.5000000000000001E-2</v>
      </c>
      <c r="J12" s="82">
        <v>2.5000000000000001E-2</v>
      </c>
      <c r="K12" s="82">
        <v>2.5000000000000001E-2</v>
      </c>
      <c r="L12" s="82">
        <v>2.5000000000000001E-2</v>
      </c>
      <c r="M12" s="82">
        <v>2.5000000000000001E-2</v>
      </c>
      <c r="N12" s="84"/>
      <c r="O12" s="84"/>
      <c r="P12" s="84"/>
      <c r="Q12" s="84"/>
      <c r="R12" s="84"/>
    </row>
    <row r="13" spans="2:18" x14ac:dyDescent="0.25">
      <c r="B13" s="81" t="s">
        <v>264</v>
      </c>
      <c r="C13" s="35" t="s">
        <v>265</v>
      </c>
      <c r="D13" s="82">
        <v>2.5000000000000001E-2</v>
      </c>
      <c r="E13" s="82">
        <v>2.5000000000000001E-2</v>
      </c>
      <c r="F13" s="82">
        <v>2.5000000000000001E-2</v>
      </c>
      <c r="G13" s="82">
        <v>2.5000000000000001E-2</v>
      </c>
      <c r="H13" s="82">
        <v>2.5000000000000001E-2</v>
      </c>
      <c r="I13" s="82">
        <v>2.5000000000000001E-2</v>
      </c>
      <c r="J13" s="82">
        <v>2.5000000000000001E-2</v>
      </c>
      <c r="K13" s="82">
        <v>2.5000000000000001E-2</v>
      </c>
      <c r="L13" s="82">
        <v>2.5000000000000001E-2</v>
      </c>
      <c r="M13" s="82">
        <v>2.5000000000000001E-2</v>
      </c>
      <c r="N13" s="84"/>
      <c r="O13" s="84"/>
      <c r="P13" s="84"/>
      <c r="Q13" s="84"/>
      <c r="R13" s="84"/>
    </row>
    <row r="14" spans="2:18" x14ac:dyDescent="0.25">
      <c r="B14" s="81" t="s">
        <v>266</v>
      </c>
      <c r="C14" s="35" t="s">
        <v>267</v>
      </c>
      <c r="D14" s="82">
        <v>2.5000000000000001E-2</v>
      </c>
      <c r="E14" s="82">
        <v>2.5000000000000001E-2</v>
      </c>
      <c r="F14" s="82">
        <v>2.5000000000000001E-2</v>
      </c>
      <c r="G14" s="82">
        <v>2.5000000000000001E-2</v>
      </c>
      <c r="H14" s="82">
        <v>2.5000000000000001E-2</v>
      </c>
      <c r="I14" s="82">
        <v>2.5000000000000001E-2</v>
      </c>
      <c r="J14" s="82">
        <v>2.5000000000000001E-2</v>
      </c>
      <c r="K14" s="82">
        <v>2.5000000000000001E-2</v>
      </c>
      <c r="L14" s="82">
        <v>2.5000000000000001E-2</v>
      </c>
      <c r="M14" s="82">
        <v>2.5000000000000001E-2</v>
      </c>
      <c r="N14" s="84"/>
      <c r="O14" s="84"/>
      <c r="P14" s="84"/>
      <c r="Q14" s="84"/>
      <c r="R14" s="84"/>
    </row>
    <row r="15" spans="2:18" x14ac:dyDescent="0.25">
      <c r="B15" s="81" t="s">
        <v>268</v>
      </c>
      <c r="C15" s="35" t="s">
        <v>269</v>
      </c>
      <c r="D15" s="82">
        <v>2.5000000000000001E-2</v>
      </c>
      <c r="E15" s="82">
        <v>2.5000000000000001E-2</v>
      </c>
      <c r="F15" s="82">
        <v>2.5000000000000001E-2</v>
      </c>
      <c r="G15" s="82">
        <v>2.5000000000000001E-2</v>
      </c>
      <c r="H15" s="82">
        <v>2.5000000000000001E-2</v>
      </c>
      <c r="I15" s="82">
        <v>2.5000000000000001E-2</v>
      </c>
      <c r="J15" s="82">
        <v>2.5000000000000001E-2</v>
      </c>
      <c r="K15" s="82">
        <v>2.5000000000000001E-2</v>
      </c>
      <c r="L15" s="82">
        <v>2.5000000000000001E-2</v>
      </c>
      <c r="M15" s="82">
        <v>2.5000000000000001E-2</v>
      </c>
      <c r="N15" s="84"/>
      <c r="O15" s="84"/>
      <c r="P15" s="84"/>
      <c r="Q15" s="84"/>
      <c r="R15" s="84"/>
    </row>
    <row r="16" spans="2:18" x14ac:dyDescent="0.25">
      <c r="B16" s="81" t="s">
        <v>270</v>
      </c>
      <c r="C16" s="35" t="s">
        <v>271</v>
      </c>
      <c r="D16" s="82">
        <v>2.5000000000000001E-2</v>
      </c>
      <c r="E16" s="82">
        <v>2.5000000000000001E-2</v>
      </c>
      <c r="F16" s="82">
        <v>2.5000000000000001E-2</v>
      </c>
      <c r="G16" s="82">
        <v>2.5000000000000001E-2</v>
      </c>
      <c r="H16" s="82">
        <v>2.5000000000000001E-2</v>
      </c>
      <c r="I16" s="82">
        <v>2.5000000000000001E-2</v>
      </c>
      <c r="J16" s="82">
        <v>2.5000000000000001E-2</v>
      </c>
      <c r="K16" s="82">
        <v>2.5000000000000001E-2</v>
      </c>
      <c r="L16" s="82">
        <v>2.5000000000000001E-2</v>
      </c>
      <c r="M16" s="82">
        <v>2.5000000000000001E-2</v>
      </c>
      <c r="N16" s="84"/>
      <c r="O16" s="84"/>
      <c r="P16" s="84"/>
      <c r="Q16" s="84"/>
      <c r="R16" s="84"/>
    </row>
    <row r="17" spans="2:18" x14ac:dyDescent="0.25">
      <c r="B17" s="81"/>
      <c r="C17" s="35" t="s">
        <v>49</v>
      </c>
      <c r="D17" s="82">
        <v>2.5000000000000001E-2</v>
      </c>
      <c r="E17" s="82">
        <v>2.5000000000000001E-2</v>
      </c>
      <c r="F17" s="82">
        <v>2.5000000000000001E-2</v>
      </c>
      <c r="G17" s="82">
        <v>2.5000000000000001E-2</v>
      </c>
      <c r="H17" s="82">
        <v>2.5000000000000001E-2</v>
      </c>
      <c r="I17" s="82">
        <v>2.5000000000000001E-2</v>
      </c>
      <c r="J17" s="82">
        <v>2.5000000000000001E-2</v>
      </c>
      <c r="K17" s="82">
        <v>2.5000000000000001E-2</v>
      </c>
      <c r="L17" s="82">
        <v>2.5000000000000001E-2</v>
      </c>
      <c r="M17" s="82">
        <v>2.5000000000000001E-2</v>
      </c>
      <c r="N17" s="84"/>
      <c r="O17" s="84"/>
      <c r="P17" s="84"/>
      <c r="Q17" s="84"/>
      <c r="R17" s="84"/>
    </row>
    <row r="18" spans="2:18" x14ac:dyDescent="0.25">
      <c r="B18" s="86"/>
      <c r="C18" s="87" t="s">
        <v>272</v>
      </c>
      <c r="D18" s="276"/>
      <c r="E18" s="276"/>
      <c r="F18" s="276"/>
      <c r="G18" s="276"/>
      <c r="H18" s="27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2:18" x14ac:dyDescent="0.25">
      <c r="B19" s="79"/>
      <c r="C19" s="80" t="s">
        <v>273</v>
      </c>
      <c r="D19" s="277"/>
      <c r="E19" s="277"/>
      <c r="F19" s="277"/>
      <c r="G19" s="277"/>
      <c r="H19" s="277"/>
      <c r="I19" s="79"/>
      <c r="J19" s="79"/>
      <c r="K19" s="79"/>
      <c r="L19" s="79"/>
      <c r="M19" s="79"/>
      <c r="N19" s="79"/>
      <c r="O19" s="79"/>
      <c r="P19" s="79"/>
      <c r="Q19" s="79"/>
      <c r="R19" s="79"/>
    </row>
    <row r="20" spans="2:18" x14ac:dyDescent="0.25">
      <c r="B20" s="81" t="s">
        <v>274</v>
      </c>
      <c r="C20" s="35" t="s">
        <v>275</v>
      </c>
      <c r="D20" s="82"/>
      <c r="E20" s="82"/>
      <c r="F20" s="82"/>
      <c r="G20" s="82"/>
      <c r="H20" s="82"/>
      <c r="I20" s="84"/>
      <c r="J20" s="84"/>
      <c r="K20" s="84"/>
      <c r="L20" s="84"/>
      <c r="M20" s="84"/>
      <c r="N20" s="84"/>
      <c r="O20" s="84"/>
      <c r="P20" s="84"/>
      <c r="Q20" s="84"/>
      <c r="R20" s="84"/>
    </row>
    <row r="21" spans="2:18" ht="13.15" customHeight="1" x14ac:dyDescent="0.25">
      <c r="B21" s="81" t="s">
        <v>276</v>
      </c>
      <c r="C21" s="35" t="s">
        <v>277</v>
      </c>
      <c r="D21" s="82"/>
      <c r="E21" s="82"/>
      <c r="F21" s="82"/>
      <c r="G21" s="82"/>
      <c r="H21" s="82"/>
      <c r="I21" s="83"/>
      <c r="J21" s="83"/>
      <c r="K21" s="83"/>
      <c r="L21" s="83"/>
      <c r="M21" s="83"/>
      <c r="N21" s="84"/>
      <c r="O21" s="84"/>
      <c r="P21" s="84"/>
      <c r="Q21" s="84"/>
      <c r="R21" s="84"/>
    </row>
    <row r="22" spans="2:18" x14ac:dyDescent="0.25">
      <c r="B22" s="81" t="s">
        <v>278</v>
      </c>
      <c r="C22" s="35" t="s">
        <v>279</v>
      </c>
      <c r="D22" s="82"/>
      <c r="E22" s="82"/>
      <c r="F22" s="82"/>
      <c r="G22" s="82"/>
      <c r="H22" s="82"/>
      <c r="I22" s="83"/>
      <c r="J22" s="83"/>
      <c r="K22" s="83"/>
      <c r="L22" s="83"/>
      <c r="M22" s="83"/>
      <c r="N22" s="84"/>
      <c r="O22" s="84"/>
      <c r="P22" s="84"/>
      <c r="Q22" s="84"/>
      <c r="R22" s="84"/>
    </row>
    <row r="23" spans="2:18" ht="13.15" customHeight="1" x14ac:dyDescent="0.25">
      <c r="B23" s="81" t="s">
        <v>280</v>
      </c>
      <c r="C23" s="35" t="s">
        <v>281</v>
      </c>
      <c r="D23" s="82">
        <v>0.02</v>
      </c>
      <c r="E23" s="82">
        <v>0.02</v>
      </c>
      <c r="F23" s="82">
        <v>0.02</v>
      </c>
      <c r="G23" s="82">
        <v>0.02</v>
      </c>
      <c r="H23" s="82">
        <v>0.02</v>
      </c>
      <c r="I23" s="82">
        <v>0.02</v>
      </c>
      <c r="J23" s="82">
        <v>0.02</v>
      </c>
      <c r="K23" s="82">
        <v>0.02</v>
      </c>
      <c r="L23" s="82">
        <v>0.02</v>
      </c>
      <c r="M23" s="82">
        <v>0.02</v>
      </c>
      <c r="N23" s="84"/>
      <c r="O23" s="84"/>
      <c r="P23" s="84"/>
      <c r="Q23" s="84"/>
      <c r="R23" s="84"/>
    </row>
    <row r="24" spans="2:18" x14ac:dyDescent="0.25">
      <c r="B24" s="81" t="s">
        <v>282</v>
      </c>
      <c r="C24" s="35" t="s">
        <v>283</v>
      </c>
      <c r="D24" s="82">
        <v>0.02</v>
      </c>
      <c r="E24" s="82">
        <v>0.02</v>
      </c>
      <c r="F24" s="82">
        <v>0.02</v>
      </c>
      <c r="G24" s="82">
        <v>0.02</v>
      </c>
      <c r="H24" s="82">
        <v>0.02</v>
      </c>
      <c r="I24" s="82">
        <v>0.02</v>
      </c>
      <c r="J24" s="82">
        <v>0.02</v>
      </c>
      <c r="K24" s="82">
        <v>0.02</v>
      </c>
      <c r="L24" s="82">
        <v>0.02</v>
      </c>
      <c r="M24" s="82">
        <v>0.02</v>
      </c>
      <c r="N24" s="84"/>
      <c r="O24" s="84"/>
      <c r="P24" s="84"/>
      <c r="Q24" s="84"/>
      <c r="R24" s="84"/>
    </row>
    <row r="25" spans="2:18" x14ac:dyDescent="0.25">
      <c r="B25" s="81" t="s">
        <v>284</v>
      </c>
      <c r="C25" s="35" t="s">
        <v>285</v>
      </c>
      <c r="D25" s="82">
        <v>0.02</v>
      </c>
      <c r="E25" s="82">
        <v>0.02</v>
      </c>
      <c r="F25" s="82">
        <v>0.02</v>
      </c>
      <c r="G25" s="82">
        <v>0.02</v>
      </c>
      <c r="H25" s="82">
        <v>0.02</v>
      </c>
      <c r="I25" s="82">
        <v>0.02</v>
      </c>
      <c r="J25" s="82">
        <v>0.02</v>
      </c>
      <c r="K25" s="82">
        <v>0.02</v>
      </c>
      <c r="L25" s="82">
        <v>0.02</v>
      </c>
      <c r="M25" s="82">
        <v>0.02</v>
      </c>
      <c r="N25" s="84"/>
      <c r="O25" s="84"/>
      <c r="P25" s="84"/>
      <c r="Q25" s="84"/>
      <c r="R25" s="84"/>
    </row>
    <row r="26" spans="2:18" x14ac:dyDescent="0.25">
      <c r="B26" s="81" t="s">
        <v>286</v>
      </c>
      <c r="C26" s="35" t="s">
        <v>287</v>
      </c>
      <c r="D26" s="82"/>
      <c r="E26" s="82"/>
      <c r="F26" s="82"/>
      <c r="G26" s="82"/>
      <c r="H26" s="82"/>
      <c r="I26" s="84"/>
      <c r="J26" s="84"/>
      <c r="K26" s="84"/>
      <c r="L26" s="84"/>
      <c r="M26" s="84"/>
      <c r="N26" s="84"/>
      <c r="O26" s="84"/>
      <c r="P26" s="84"/>
      <c r="Q26" s="84"/>
      <c r="R26" s="84"/>
    </row>
    <row r="27" spans="2:18" x14ac:dyDescent="0.25">
      <c r="B27" s="81" t="s">
        <v>288</v>
      </c>
      <c r="C27" s="35" t="s">
        <v>289</v>
      </c>
      <c r="D27" s="82">
        <v>0.02</v>
      </c>
      <c r="E27" s="82">
        <v>0.02</v>
      </c>
      <c r="F27" s="82">
        <v>0.02</v>
      </c>
      <c r="G27" s="82">
        <v>0.02</v>
      </c>
      <c r="H27" s="82">
        <v>0.02</v>
      </c>
      <c r="I27" s="82">
        <v>0.02</v>
      </c>
      <c r="J27" s="82">
        <v>0.02</v>
      </c>
      <c r="K27" s="82">
        <v>0.02</v>
      </c>
      <c r="L27" s="82">
        <v>0.02</v>
      </c>
      <c r="M27" s="82">
        <v>0.02</v>
      </c>
      <c r="N27" s="84"/>
      <c r="O27" s="84"/>
      <c r="P27" s="84"/>
      <c r="Q27" s="84"/>
      <c r="R27" s="84"/>
    </row>
    <row r="28" spans="2:18" x14ac:dyDescent="0.25">
      <c r="B28" s="81" t="s">
        <v>290</v>
      </c>
      <c r="C28" s="35" t="s">
        <v>291</v>
      </c>
      <c r="D28" s="82"/>
      <c r="E28" s="82"/>
      <c r="F28" s="82"/>
      <c r="G28" s="82"/>
      <c r="H28" s="82"/>
      <c r="I28" s="83"/>
      <c r="J28" s="83"/>
      <c r="K28" s="83"/>
      <c r="L28" s="83"/>
      <c r="M28" s="83"/>
      <c r="N28" s="84"/>
      <c r="O28" s="84"/>
      <c r="P28" s="84"/>
      <c r="Q28" s="84"/>
      <c r="R28" s="84"/>
    </row>
    <row r="29" spans="2:18" x14ac:dyDescent="0.25">
      <c r="B29" s="81" t="s">
        <v>292</v>
      </c>
      <c r="C29" s="35" t="s">
        <v>293</v>
      </c>
      <c r="D29" s="82"/>
      <c r="E29" s="82"/>
      <c r="F29" s="82"/>
      <c r="G29" s="82"/>
      <c r="H29" s="82"/>
      <c r="I29" s="83"/>
      <c r="J29" s="83"/>
      <c r="K29" s="83"/>
      <c r="L29" s="83"/>
      <c r="M29" s="83"/>
      <c r="N29" s="84"/>
      <c r="O29" s="84"/>
      <c r="P29" s="84"/>
      <c r="Q29" s="84"/>
      <c r="R29" s="84"/>
    </row>
    <row r="30" spans="2:18" x14ac:dyDescent="0.25">
      <c r="B30" s="81" t="s">
        <v>294</v>
      </c>
      <c r="C30" s="35" t="s">
        <v>295</v>
      </c>
      <c r="D30" s="82"/>
      <c r="E30" s="82"/>
      <c r="F30" s="82"/>
      <c r="G30" s="82"/>
      <c r="H30" s="82"/>
      <c r="I30" s="83"/>
      <c r="J30" s="83"/>
      <c r="K30" s="83"/>
      <c r="L30" s="83"/>
      <c r="M30" s="83"/>
      <c r="N30" s="84"/>
      <c r="O30" s="84"/>
      <c r="P30" s="84"/>
      <c r="Q30" s="84"/>
      <c r="R30" s="84"/>
    </row>
    <row r="31" spans="2:18" x14ac:dyDescent="0.25">
      <c r="B31" s="81" t="s">
        <v>296</v>
      </c>
      <c r="C31" s="35" t="s">
        <v>297</v>
      </c>
      <c r="D31" s="82"/>
      <c r="E31" s="82"/>
      <c r="F31" s="82"/>
      <c r="G31" s="82"/>
      <c r="H31" s="82"/>
      <c r="I31" s="83"/>
      <c r="J31" s="83"/>
      <c r="K31" s="83"/>
      <c r="L31" s="83"/>
      <c r="M31" s="83"/>
      <c r="N31" s="84"/>
      <c r="O31" s="84"/>
      <c r="P31" s="84"/>
      <c r="Q31" s="84"/>
      <c r="R31" s="84"/>
    </row>
    <row r="32" spans="2:18" x14ac:dyDescent="0.25">
      <c r="B32" s="85" t="s">
        <v>298</v>
      </c>
      <c r="C32" s="35" t="s">
        <v>299</v>
      </c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4"/>
      <c r="O32" s="84"/>
      <c r="P32" s="84"/>
      <c r="Q32" s="84"/>
      <c r="R32" s="84"/>
    </row>
    <row r="33" spans="2:18" ht="24" x14ac:dyDescent="0.25">
      <c r="B33" s="85" t="s">
        <v>300</v>
      </c>
      <c r="C33" s="35" t="s">
        <v>301</v>
      </c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4"/>
      <c r="O33" s="84"/>
      <c r="P33" s="84"/>
      <c r="Q33" s="84"/>
      <c r="R33" s="84"/>
    </row>
    <row r="34" spans="2:18" x14ac:dyDescent="0.25">
      <c r="B34" s="81" t="s">
        <v>302</v>
      </c>
      <c r="C34" s="35" t="s">
        <v>303</v>
      </c>
      <c r="D34" s="82"/>
      <c r="E34" s="82"/>
      <c r="F34" s="82"/>
      <c r="G34" s="82"/>
      <c r="H34" s="82"/>
      <c r="I34" s="84"/>
      <c r="J34" s="84"/>
      <c r="K34" s="84"/>
      <c r="L34" s="84"/>
      <c r="M34" s="84"/>
      <c r="N34" s="84"/>
      <c r="O34" s="84"/>
      <c r="P34" s="84"/>
      <c r="Q34" s="84"/>
      <c r="R34" s="84"/>
    </row>
    <row r="35" spans="2:18" x14ac:dyDescent="0.25">
      <c r="B35" s="81" t="s">
        <v>304</v>
      </c>
      <c r="C35" s="35" t="s">
        <v>305</v>
      </c>
      <c r="D35" s="82"/>
      <c r="E35" s="82"/>
      <c r="F35" s="82"/>
      <c r="G35" s="82"/>
      <c r="H35" s="82"/>
      <c r="I35" s="83"/>
      <c r="J35" s="83"/>
      <c r="K35" s="83"/>
      <c r="L35" s="83"/>
      <c r="M35" s="83"/>
      <c r="N35" s="84"/>
      <c r="O35" s="84"/>
      <c r="P35" s="84"/>
      <c r="Q35" s="84"/>
      <c r="R35" s="84"/>
    </row>
    <row r="36" spans="2:18" x14ac:dyDescent="0.25">
      <c r="B36" s="81" t="s">
        <v>306</v>
      </c>
      <c r="C36" s="35" t="s">
        <v>307</v>
      </c>
      <c r="D36" s="82"/>
      <c r="E36" s="82"/>
      <c r="F36" s="82"/>
      <c r="G36" s="82"/>
      <c r="H36" s="82"/>
      <c r="I36" s="84"/>
      <c r="J36" s="84"/>
      <c r="K36" s="84"/>
      <c r="L36" s="84"/>
      <c r="M36" s="84"/>
      <c r="N36" s="84"/>
      <c r="O36" s="84"/>
      <c r="P36" s="84"/>
      <c r="Q36" s="84"/>
      <c r="R36" s="84"/>
    </row>
    <row r="37" spans="2:18" ht="13.15" customHeight="1" x14ac:dyDescent="0.25">
      <c r="B37" s="81" t="s">
        <v>308</v>
      </c>
      <c r="C37" s="35" t="s">
        <v>309</v>
      </c>
      <c r="D37" s="82"/>
      <c r="E37" s="82"/>
      <c r="F37" s="82"/>
      <c r="G37" s="82"/>
      <c r="H37" s="82"/>
      <c r="I37" s="84"/>
      <c r="J37" s="84"/>
      <c r="K37" s="84"/>
      <c r="L37" s="84"/>
      <c r="M37" s="84"/>
      <c r="N37" s="84"/>
      <c r="O37" s="84"/>
      <c r="P37" s="84"/>
      <c r="Q37" s="84"/>
      <c r="R37" s="84"/>
    </row>
    <row r="38" spans="2:18" x14ac:dyDescent="0.25">
      <c r="B38" s="81" t="s">
        <v>310</v>
      </c>
      <c r="C38" s="35" t="s">
        <v>311</v>
      </c>
      <c r="D38" s="82"/>
      <c r="E38" s="82"/>
      <c r="F38" s="82"/>
      <c r="G38" s="82"/>
      <c r="H38" s="82"/>
      <c r="I38" s="83"/>
      <c r="J38" s="83"/>
      <c r="K38" s="83"/>
      <c r="L38" s="83"/>
      <c r="M38" s="83"/>
      <c r="N38" s="84"/>
      <c r="O38" s="84"/>
      <c r="P38" s="84"/>
      <c r="Q38" s="84"/>
      <c r="R38" s="84"/>
    </row>
    <row r="39" spans="2:18" x14ac:dyDescent="0.25">
      <c r="B39" s="81" t="s">
        <v>312</v>
      </c>
      <c r="C39" s="35" t="s">
        <v>313</v>
      </c>
      <c r="D39" s="82"/>
      <c r="E39" s="82"/>
      <c r="F39" s="82"/>
      <c r="G39" s="82"/>
      <c r="H39" s="82"/>
      <c r="I39" s="83"/>
      <c r="J39" s="83"/>
      <c r="K39" s="83"/>
      <c r="L39" s="83"/>
      <c r="M39" s="83"/>
      <c r="N39" s="84"/>
      <c r="O39" s="84"/>
      <c r="P39" s="84"/>
      <c r="Q39" s="84"/>
      <c r="R39" s="84"/>
    </row>
    <row r="40" spans="2:18" x14ac:dyDescent="0.25">
      <c r="B40" s="81" t="s">
        <v>314</v>
      </c>
      <c r="C40" s="35" t="s">
        <v>315</v>
      </c>
      <c r="D40" s="82"/>
      <c r="E40" s="82"/>
      <c r="F40" s="82"/>
      <c r="G40" s="82"/>
      <c r="H40" s="82"/>
      <c r="I40" s="83"/>
      <c r="J40" s="83"/>
      <c r="K40" s="83"/>
      <c r="L40" s="83"/>
      <c r="M40" s="83"/>
      <c r="N40" s="84"/>
      <c r="O40" s="84"/>
      <c r="P40" s="84"/>
      <c r="Q40" s="84"/>
      <c r="R40" s="84"/>
    </row>
    <row r="41" spans="2:18" x14ac:dyDescent="0.25">
      <c r="B41" s="81" t="s">
        <v>310</v>
      </c>
      <c r="C41" s="35" t="s">
        <v>316</v>
      </c>
      <c r="D41" s="82"/>
      <c r="E41" s="82"/>
      <c r="F41" s="82"/>
      <c r="G41" s="82"/>
      <c r="H41" s="82"/>
      <c r="I41" s="83"/>
      <c r="J41" s="83"/>
      <c r="K41" s="83"/>
      <c r="L41" s="83"/>
      <c r="M41" s="83"/>
      <c r="N41" s="84"/>
      <c r="O41" s="84"/>
      <c r="P41" s="84"/>
      <c r="Q41" s="84"/>
      <c r="R41" s="84"/>
    </row>
    <row r="42" spans="2:18" x14ac:dyDescent="0.25">
      <c r="B42" s="81" t="s">
        <v>317</v>
      </c>
      <c r="C42" s="35" t="s">
        <v>318</v>
      </c>
      <c r="D42" s="82"/>
      <c r="E42" s="82"/>
      <c r="F42" s="82"/>
      <c r="G42" s="82"/>
      <c r="H42" s="82"/>
      <c r="I42" s="84"/>
      <c r="J42" s="84"/>
      <c r="K42" s="84"/>
      <c r="L42" s="84"/>
      <c r="M42" s="84"/>
      <c r="N42" s="84"/>
      <c r="O42" s="84"/>
      <c r="P42" s="84"/>
      <c r="Q42" s="84"/>
      <c r="R42" s="84"/>
    </row>
    <row r="43" spans="2:18" ht="24" x14ac:dyDescent="0.25">
      <c r="B43" s="85" t="s">
        <v>319</v>
      </c>
      <c r="C43" s="35" t="s">
        <v>320</v>
      </c>
      <c r="D43" s="82"/>
      <c r="E43" s="82"/>
      <c r="F43" s="82"/>
      <c r="G43" s="82"/>
      <c r="H43" s="82"/>
      <c r="I43" s="83"/>
      <c r="J43" s="83"/>
      <c r="K43" s="83"/>
      <c r="L43" s="83"/>
      <c r="M43" s="83"/>
      <c r="N43" s="84"/>
      <c r="O43" s="84"/>
      <c r="P43" s="84"/>
      <c r="Q43" s="84"/>
      <c r="R43" s="84"/>
    </row>
    <row r="44" spans="2:18" x14ac:dyDescent="0.25">
      <c r="B44" s="81" t="s">
        <v>321</v>
      </c>
      <c r="C44" s="35" t="s">
        <v>322</v>
      </c>
      <c r="D44" s="82"/>
      <c r="E44" s="82"/>
      <c r="F44" s="82"/>
      <c r="G44" s="82"/>
      <c r="H44" s="82"/>
      <c r="I44" s="83"/>
      <c r="J44" s="83"/>
      <c r="K44" s="83"/>
      <c r="L44" s="83"/>
      <c r="M44" s="83"/>
      <c r="N44" s="84"/>
      <c r="O44" s="84"/>
      <c r="P44" s="84"/>
      <c r="Q44" s="84"/>
      <c r="R44" s="84"/>
    </row>
    <row r="45" spans="2:18" x14ac:dyDescent="0.25">
      <c r="B45" s="81" t="s">
        <v>323</v>
      </c>
      <c r="C45" s="35" t="s">
        <v>324</v>
      </c>
      <c r="D45" s="82"/>
      <c r="E45" s="82"/>
      <c r="F45" s="82"/>
      <c r="G45" s="82"/>
      <c r="H45" s="82"/>
      <c r="I45" s="83"/>
      <c r="J45" s="83"/>
      <c r="K45" s="83"/>
      <c r="L45" s="83"/>
      <c r="M45" s="83"/>
      <c r="N45" s="84"/>
      <c r="O45" s="84"/>
      <c r="P45" s="84"/>
      <c r="Q45" s="84"/>
      <c r="R45" s="84"/>
    </row>
    <row r="46" spans="2:18" x14ac:dyDescent="0.25">
      <c r="B46" s="81"/>
      <c r="C46" s="35" t="s">
        <v>49</v>
      </c>
      <c r="D46" s="82"/>
      <c r="E46" s="82"/>
      <c r="F46" s="82"/>
      <c r="G46" s="82"/>
      <c r="H46" s="82"/>
      <c r="I46" s="83"/>
      <c r="J46" s="83"/>
      <c r="K46" s="83"/>
      <c r="L46" s="83"/>
      <c r="M46" s="83"/>
      <c r="N46" s="84"/>
      <c r="O46" s="84"/>
      <c r="P46" s="84"/>
      <c r="Q46" s="84"/>
      <c r="R46" s="84"/>
    </row>
    <row r="47" spans="2:18" x14ac:dyDescent="0.25">
      <c r="B47" s="88"/>
      <c r="C47" s="87" t="s">
        <v>325</v>
      </c>
      <c r="D47" s="278"/>
      <c r="E47" s="278"/>
      <c r="F47" s="278"/>
      <c r="G47" s="278"/>
      <c r="H47" s="278"/>
      <c r="I47" s="89"/>
      <c r="J47" s="89"/>
      <c r="K47" s="89"/>
      <c r="L47" s="89"/>
      <c r="M47" s="89"/>
      <c r="N47" s="89"/>
      <c r="O47" s="89"/>
      <c r="P47" s="89"/>
      <c r="Q47" s="89"/>
      <c r="R47" s="89"/>
    </row>
    <row r="48" spans="2:18" ht="33.75" x14ac:dyDescent="0.25">
      <c r="B48" s="79"/>
      <c r="C48" s="80" t="s">
        <v>326</v>
      </c>
      <c r="D48" s="277"/>
      <c r="E48" s="277"/>
      <c r="F48" s="277"/>
      <c r="G48" s="277"/>
      <c r="H48" s="277"/>
      <c r="I48" s="79"/>
      <c r="J48" s="79"/>
      <c r="K48" s="79"/>
      <c r="L48" s="79"/>
      <c r="M48" s="79"/>
      <c r="N48" s="79"/>
      <c r="O48" s="79"/>
      <c r="P48" s="79"/>
      <c r="Q48" s="79"/>
      <c r="R48" s="79"/>
    </row>
    <row r="49" spans="2:18" x14ac:dyDescent="0.25">
      <c r="B49" s="90" t="s">
        <v>327</v>
      </c>
      <c r="C49" s="36" t="s">
        <v>328</v>
      </c>
      <c r="D49" s="82"/>
      <c r="E49" s="82"/>
      <c r="F49" s="82"/>
      <c r="G49" s="82"/>
      <c r="H49" s="82"/>
      <c r="I49" s="83"/>
      <c r="J49" s="83"/>
      <c r="K49" s="83"/>
      <c r="L49" s="83"/>
      <c r="M49" s="83"/>
      <c r="N49" s="84"/>
      <c r="O49" s="84"/>
      <c r="P49" s="84"/>
      <c r="Q49" s="84"/>
      <c r="R49" s="84"/>
    </row>
    <row r="50" spans="2:18" x14ac:dyDescent="0.25">
      <c r="B50" s="90" t="s">
        <v>327</v>
      </c>
      <c r="C50" s="36" t="s">
        <v>329</v>
      </c>
      <c r="D50" s="82"/>
      <c r="E50" s="82"/>
      <c r="F50" s="82"/>
      <c r="G50" s="82"/>
      <c r="H50" s="82"/>
      <c r="I50" s="83"/>
      <c r="J50" s="83"/>
      <c r="K50" s="83"/>
      <c r="L50" s="83"/>
      <c r="M50" s="83"/>
      <c r="N50" s="84"/>
      <c r="O50" s="84"/>
      <c r="P50" s="84"/>
      <c r="Q50" s="84"/>
      <c r="R50" s="84"/>
    </row>
    <row r="51" spans="2:18" x14ac:dyDescent="0.25">
      <c r="B51" s="81" t="s">
        <v>330</v>
      </c>
      <c r="C51" s="36" t="s">
        <v>331</v>
      </c>
      <c r="D51" s="82"/>
      <c r="E51" s="82"/>
      <c r="F51" s="82"/>
      <c r="G51" s="82"/>
      <c r="H51" s="82"/>
      <c r="I51" s="83"/>
      <c r="J51" s="83"/>
      <c r="K51" s="83"/>
      <c r="L51" s="83"/>
      <c r="M51" s="83"/>
      <c r="N51" s="84"/>
      <c r="O51" s="84"/>
      <c r="P51" s="84"/>
      <c r="Q51" s="84"/>
      <c r="R51" s="84"/>
    </row>
    <row r="52" spans="2:18" ht="24" x14ac:dyDescent="0.25">
      <c r="B52" s="85" t="s">
        <v>332</v>
      </c>
      <c r="C52" s="36" t="s">
        <v>333</v>
      </c>
      <c r="D52" s="82"/>
      <c r="E52" s="82"/>
      <c r="F52" s="82"/>
      <c r="G52" s="82"/>
      <c r="H52" s="82"/>
      <c r="I52" s="83"/>
      <c r="J52" s="83"/>
      <c r="K52" s="83"/>
      <c r="L52" s="83"/>
      <c r="M52" s="83"/>
      <c r="N52" s="84"/>
      <c r="O52" s="84"/>
      <c r="P52" s="84"/>
      <c r="Q52" s="84"/>
      <c r="R52" s="84"/>
    </row>
    <row r="53" spans="2:18" x14ac:dyDescent="0.25">
      <c r="B53" s="85" t="s">
        <v>334</v>
      </c>
      <c r="C53" s="36" t="s">
        <v>335</v>
      </c>
      <c r="D53" s="82"/>
      <c r="E53" s="82"/>
      <c r="F53" s="82"/>
      <c r="G53" s="82"/>
      <c r="H53" s="82"/>
      <c r="I53" s="83"/>
      <c r="J53" s="83"/>
      <c r="K53" s="83"/>
      <c r="L53" s="83"/>
      <c r="M53" s="83"/>
      <c r="N53" s="84"/>
      <c r="O53" s="84"/>
      <c r="P53" s="84"/>
      <c r="Q53" s="84"/>
      <c r="R53" s="84"/>
    </row>
    <row r="54" spans="2:18" ht="13.15" customHeight="1" x14ac:dyDescent="0.25">
      <c r="B54" s="85" t="s">
        <v>336</v>
      </c>
      <c r="C54" s="36" t="s">
        <v>337</v>
      </c>
      <c r="D54" s="82"/>
      <c r="E54" s="82"/>
      <c r="F54" s="82"/>
      <c r="G54" s="82"/>
      <c r="H54" s="82"/>
      <c r="I54" s="83"/>
      <c r="J54" s="83"/>
      <c r="K54" s="83"/>
      <c r="L54" s="83"/>
      <c r="M54" s="83"/>
      <c r="N54" s="84"/>
      <c r="O54" s="84"/>
      <c r="P54" s="84"/>
      <c r="Q54" s="84"/>
      <c r="R54" s="84"/>
    </row>
    <row r="55" spans="2:18" x14ac:dyDescent="0.25">
      <c r="B55" s="85" t="s">
        <v>338</v>
      </c>
      <c r="C55" s="36" t="s">
        <v>339</v>
      </c>
      <c r="D55" s="82"/>
      <c r="E55" s="82"/>
      <c r="F55" s="82"/>
      <c r="G55" s="82"/>
      <c r="H55" s="82"/>
      <c r="I55" s="83"/>
      <c r="J55" s="83"/>
      <c r="K55" s="83"/>
      <c r="L55" s="83"/>
      <c r="M55" s="83"/>
      <c r="N55" s="84"/>
      <c r="O55" s="84"/>
      <c r="P55" s="84"/>
      <c r="Q55" s="84"/>
      <c r="R55" s="84"/>
    </row>
    <row r="56" spans="2:18" x14ac:dyDescent="0.25">
      <c r="B56" s="85" t="s">
        <v>340</v>
      </c>
      <c r="C56" s="36" t="s">
        <v>341</v>
      </c>
      <c r="D56" s="82"/>
      <c r="E56" s="82"/>
      <c r="F56" s="82"/>
      <c r="G56" s="82"/>
      <c r="H56" s="82"/>
      <c r="I56" s="83"/>
      <c r="J56" s="83"/>
      <c r="K56" s="83"/>
      <c r="L56" s="83"/>
      <c r="M56" s="83"/>
      <c r="N56" s="84"/>
      <c r="O56" s="84"/>
      <c r="P56" s="84"/>
      <c r="Q56" s="84"/>
      <c r="R56" s="84"/>
    </row>
    <row r="57" spans="2:18" x14ac:dyDescent="0.25">
      <c r="B57" s="85" t="s">
        <v>342</v>
      </c>
      <c r="C57" s="36" t="s">
        <v>343</v>
      </c>
      <c r="D57" s="82"/>
      <c r="E57" s="82"/>
      <c r="F57" s="82"/>
      <c r="G57" s="82"/>
      <c r="H57" s="82"/>
      <c r="I57" s="83"/>
      <c r="J57" s="83"/>
      <c r="K57" s="83"/>
      <c r="L57" s="83"/>
      <c r="M57" s="83"/>
      <c r="N57" s="84"/>
      <c r="O57" s="84"/>
      <c r="P57" s="84"/>
      <c r="Q57" s="84"/>
      <c r="R57" s="84"/>
    </row>
    <row r="58" spans="2:18" x14ac:dyDescent="0.25">
      <c r="B58" s="85" t="s">
        <v>344</v>
      </c>
      <c r="C58" s="36" t="s">
        <v>345</v>
      </c>
      <c r="D58" s="82"/>
      <c r="E58" s="82"/>
      <c r="F58" s="82"/>
      <c r="G58" s="82"/>
      <c r="H58" s="82"/>
      <c r="I58" s="83"/>
      <c r="J58" s="83"/>
      <c r="K58" s="83"/>
      <c r="L58" s="83"/>
      <c r="M58" s="83"/>
      <c r="N58" s="84"/>
      <c r="O58" s="84"/>
      <c r="P58" s="84"/>
      <c r="Q58" s="84"/>
      <c r="R58" s="84"/>
    </row>
    <row r="59" spans="2:18" x14ac:dyDescent="0.25">
      <c r="B59" s="85" t="s">
        <v>346</v>
      </c>
      <c r="C59" s="36" t="s">
        <v>347</v>
      </c>
      <c r="D59" s="82"/>
      <c r="E59" s="82"/>
      <c r="F59" s="82"/>
      <c r="G59" s="82"/>
      <c r="H59" s="82"/>
      <c r="I59" s="83"/>
      <c r="J59" s="83"/>
      <c r="K59" s="83"/>
      <c r="L59" s="83"/>
      <c r="M59" s="83"/>
      <c r="N59" s="84"/>
      <c r="O59" s="84"/>
      <c r="P59" s="84"/>
      <c r="Q59" s="84"/>
      <c r="R59" s="84"/>
    </row>
    <row r="60" spans="2:18" x14ac:dyDescent="0.25">
      <c r="B60" s="85" t="s">
        <v>348</v>
      </c>
      <c r="C60" s="36" t="s">
        <v>349</v>
      </c>
      <c r="D60" s="82"/>
      <c r="E60" s="82"/>
      <c r="F60" s="82"/>
      <c r="G60" s="82"/>
      <c r="H60" s="82"/>
      <c r="I60" s="83"/>
      <c r="J60" s="83"/>
      <c r="K60" s="83"/>
      <c r="L60" s="83"/>
      <c r="M60" s="83"/>
      <c r="N60" s="84"/>
      <c r="O60" s="84"/>
      <c r="P60" s="84"/>
      <c r="Q60" s="84"/>
      <c r="R60" s="84"/>
    </row>
    <row r="61" spans="2:18" ht="24" x14ac:dyDescent="0.25">
      <c r="B61" s="85" t="s">
        <v>350</v>
      </c>
      <c r="C61" s="36" t="s">
        <v>351</v>
      </c>
      <c r="D61" s="82"/>
      <c r="E61" s="82"/>
      <c r="F61" s="82"/>
      <c r="G61" s="82"/>
      <c r="H61" s="82"/>
      <c r="I61" s="83"/>
      <c r="J61" s="83"/>
      <c r="K61" s="83"/>
      <c r="L61" s="83"/>
      <c r="M61" s="83"/>
      <c r="N61" s="84"/>
      <c r="O61" s="84"/>
      <c r="P61" s="84"/>
      <c r="Q61" s="84"/>
      <c r="R61" s="84"/>
    </row>
    <row r="62" spans="2:18" x14ac:dyDescent="0.25">
      <c r="B62" s="85" t="s">
        <v>352</v>
      </c>
      <c r="C62" s="36" t="s">
        <v>353</v>
      </c>
      <c r="D62" s="82"/>
      <c r="E62" s="82"/>
      <c r="F62" s="82"/>
      <c r="G62" s="82"/>
      <c r="H62" s="82"/>
      <c r="I62" s="83"/>
      <c r="J62" s="83"/>
      <c r="K62" s="83"/>
      <c r="L62" s="83"/>
      <c r="M62" s="83"/>
      <c r="N62" s="84"/>
      <c r="O62" s="84"/>
      <c r="P62" s="84"/>
      <c r="Q62" s="84"/>
      <c r="R62" s="84"/>
    </row>
    <row r="63" spans="2:18" x14ac:dyDescent="0.25">
      <c r="B63" s="85" t="s">
        <v>354</v>
      </c>
      <c r="C63" s="36" t="s">
        <v>355</v>
      </c>
      <c r="D63" s="82"/>
      <c r="E63" s="82"/>
      <c r="F63" s="82"/>
      <c r="G63" s="82"/>
      <c r="H63" s="82"/>
      <c r="I63" s="83"/>
      <c r="J63" s="83"/>
      <c r="K63" s="83"/>
      <c r="L63" s="83"/>
      <c r="M63" s="83"/>
      <c r="N63" s="84"/>
      <c r="O63" s="84"/>
      <c r="P63" s="84"/>
      <c r="Q63" s="84"/>
      <c r="R63" s="84"/>
    </row>
    <row r="64" spans="2:18" x14ac:dyDescent="0.25">
      <c r="B64" s="85" t="s">
        <v>356</v>
      </c>
      <c r="C64" s="36" t="s">
        <v>357</v>
      </c>
      <c r="D64" s="82"/>
      <c r="E64" s="82"/>
      <c r="F64" s="82"/>
      <c r="G64" s="82"/>
      <c r="H64" s="82"/>
      <c r="I64" s="83"/>
      <c r="J64" s="83"/>
      <c r="K64" s="83"/>
      <c r="L64" s="83"/>
      <c r="M64" s="83"/>
      <c r="N64" s="84"/>
      <c r="O64" s="84"/>
      <c r="P64" s="84"/>
      <c r="Q64" s="84"/>
      <c r="R64" s="84"/>
    </row>
    <row r="65" spans="2:18" x14ac:dyDescent="0.25">
      <c r="B65" s="85" t="s">
        <v>358</v>
      </c>
      <c r="C65" s="36" t="s">
        <v>359</v>
      </c>
      <c r="D65" s="82"/>
      <c r="E65" s="82"/>
      <c r="F65" s="82"/>
      <c r="G65" s="82"/>
      <c r="H65" s="82"/>
      <c r="I65" s="83"/>
      <c r="J65" s="83"/>
      <c r="K65" s="83"/>
      <c r="L65" s="83"/>
      <c r="M65" s="83"/>
      <c r="N65" s="84"/>
      <c r="O65" s="84"/>
      <c r="P65" s="84"/>
      <c r="Q65" s="84"/>
      <c r="R65" s="84"/>
    </row>
    <row r="66" spans="2:18" x14ac:dyDescent="0.25">
      <c r="B66" s="85" t="s">
        <v>360</v>
      </c>
      <c r="C66" s="36" t="s">
        <v>361</v>
      </c>
      <c r="D66" s="82"/>
      <c r="E66" s="82"/>
      <c r="F66" s="82"/>
      <c r="G66" s="82"/>
      <c r="H66" s="82"/>
      <c r="I66" s="83"/>
      <c r="J66" s="83"/>
      <c r="K66" s="83"/>
      <c r="L66" s="83"/>
      <c r="M66" s="83"/>
      <c r="N66" s="84"/>
      <c r="O66" s="84"/>
      <c r="P66" s="84"/>
      <c r="Q66" s="84"/>
      <c r="R66" s="84"/>
    </row>
    <row r="67" spans="2:18" x14ac:dyDescent="0.25">
      <c r="B67" s="85" t="s">
        <v>362</v>
      </c>
      <c r="C67" s="36" t="s">
        <v>363</v>
      </c>
      <c r="D67" s="82"/>
      <c r="E67" s="82"/>
      <c r="F67" s="82"/>
      <c r="G67" s="82"/>
      <c r="H67" s="82"/>
      <c r="I67" s="83"/>
      <c r="J67" s="83"/>
      <c r="K67" s="83"/>
      <c r="L67" s="83"/>
      <c r="M67" s="83"/>
      <c r="N67" s="84"/>
      <c r="O67" s="84"/>
      <c r="P67" s="84"/>
      <c r="Q67" s="84"/>
      <c r="R67" s="84"/>
    </row>
    <row r="68" spans="2:18" x14ac:dyDescent="0.25">
      <c r="B68" s="85" t="s">
        <v>364</v>
      </c>
      <c r="C68" s="36" t="s">
        <v>365</v>
      </c>
      <c r="D68" s="82"/>
      <c r="E68" s="82"/>
      <c r="F68" s="82"/>
      <c r="G68" s="82"/>
      <c r="H68" s="82"/>
      <c r="I68" s="84"/>
      <c r="J68" s="84"/>
      <c r="K68" s="84"/>
      <c r="L68" s="84"/>
      <c r="M68" s="84"/>
      <c r="N68" s="84"/>
      <c r="O68" s="84"/>
      <c r="P68" s="84"/>
      <c r="Q68" s="84"/>
      <c r="R68" s="84"/>
    </row>
    <row r="69" spans="2:18" x14ac:dyDescent="0.25">
      <c r="B69" s="85" t="s">
        <v>366</v>
      </c>
      <c r="C69" s="36" t="s">
        <v>367</v>
      </c>
      <c r="D69" s="82"/>
      <c r="E69" s="82"/>
      <c r="F69" s="82"/>
      <c r="G69" s="82"/>
      <c r="H69" s="82"/>
      <c r="I69" s="83"/>
      <c r="J69" s="83"/>
      <c r="K69" s="83"/>
      <c r="L69" s="83"/>
      <c r="M69" s="83"/>
      <c r="N69" s="84"/>
      <c r="O69" s="84"/>
      <c r="P69" s="84"/>
      <c r="Q69" s="84"/>
      <c r="R69" s="84"/>
    </row>
    <row r="70" spans="2:18" x14ac:dyDescent="0.25">
      <c r="B70" s="85"/>
      <c r="C70" s="36" t="s">
        <v>49</v>
      </c>
      <c r="D70" s="82"/>
      <c r="E70" s="82"/>
      <c r="F70" s="82"/>
      <c r="G70" s="82"/>
      <c r="H70" s="82"/>
      <c r="I70" s="83"/>
      <c r="J70" s="83"/>
      <c r="K70" s="83"/>
      <c r="L70" s="83"/>
      <c r="M70" s="83"/>
      <c r="N70" s="84"/>
      <c r="O70" s="84"/>
      <c r="P70" s="84"/>
      <c r="Q70" s="84"/>
      <c r="R70" s="84"/>
    </row>
    <row r="71" spans="2:18" x14ac:dyDescent="0.25">
      <c r="B71" s="91"/>
      <c r="C71" s="92" t="s">
        <v>368</v>
      </c>
      <c r="D71" s="279"/>
      <c r="E71" s="279"/>
      <c r="F71" s="280"/>
      <c r="G71" s="280"/>
      <c r="H71" s="280"/>
      <c r="I71" s="89"/>
      <c r="J71" s="89"/>
      <c r="K71" s="89"/>
      <c r="L71" s="89"/>
      <c r="M71" s="89"/>
      <c r="N71" s="89"/>
      <c r="O71" s="89"/>
      <c r="P71" s="89"/>
      <c r="Q71" s="89"/>
      <c r="R71" s="89"/>
    </row>
    <row r="72" spans="2:18" x14ac:dyDescent="0.25">
      <c r="B72" s="79"/>
      <c r="C72" s="80" t="s">
        <v>369</v>
      </c>
      <c r="D72" s="277"/>
      <c r="E72" s="277"/>
      <c r="F72" s="277"/>
      <c r="G72" s="277"/>
      <c r="H72" s="277"/>
      <c r="I72" s="79"/>
      <c r="J72" s="79"/>
      <c r="K72" s="79"/>
      <c r="L72" s="79"/>
      <c r="M72" s="79"/>
      <c r="N72" s="79"/>
      <c r="O72" s="79"/>
      <c r="P72" s="79"/>
      <c r="Q72" s="79"/>
      <c r="R72" s="79"/>
    </row>
    <row r="73" spans="2:18" x14ac:dyDescent="0.25">
      <c r="B73" s="85" t="s">
        <v>370</v>
      </c>
      <c r="C73" s="36" t="s">
        <v>371</v>
      </c>
      <c r="D73" s="82"/>
      <c r="E73" s="82"/>
      <c r="F73" s="82"/>
      <c r="G73" s="82"/>
      <c r="H73" s="82"/>
      <c r="I73" s="83"/>
      <c r="J73" s="83"/>
      <c r="K73" s="83"/>
      <c r="L73" s="83"/>
      <c r="M73" s="83"/>
      <c r="N73" s="83"/>
      <c r="O73" s="83"/>
      <c r="P73" s="83"/>
      <c r="Q73" s="83"/>
      <c r="R73" s="83"/>
    </row>
    <row r="74" spans="2:18" x14ac:dyDescent="0.25">
      <c r="B74" s="85" t="s">
        <v>372</v>
      </c>
      <c r="C74" s="36" t="s">
        <v>373</v>
      </c>
      <c r="D74" s="82"/>
      <c r="E74" s="82"/>
      <c r="F74" s="82"/>
      <c r="G74" s="82"/>
      <c r="H74" s="82"/>
      <c r="I74" s="83"/>
      <c r="J74" s="83"/>
      <c r="K74" s="83"/>
      <c r="L74" s="83"/>
      <c r="M74" s="83"/>
      <c r="N74" s="83"/>
      <c r="O74" s="83"/>
      <c r="P74" s="83"/>
      <c r="Q74" s="83"/>
      <c r="R74" s="83"/>
    </row>
    <row r="75" spans="2:18" x14ac:dyDescent="0.25">
      <c r="B75" s="85" t="s">
        <v>374</v>
      </c>
      <c r="C75" s="36" t="s">
        <v>375</v>
      </c>
      <c r="D75" s="82"/>
      <c r="E75" s="82"/>
      <c r="F75" s="82"/>
      <c r="G75" s="82"/>
      <c r="H75" s="82"/>
      <c r="I75" s="83"/>
      <c r="J75" s="83"/>
      <c r="K75" s="83"/>
      <c r="L75" s="83"/>
      <c r="M75" s="83"/>
      <c r="N75" s="83"/>
      <c r="O75" s="83"/>
      <c r="P75" s="83"/>
      <c r="Q75" s="83"/>
      <c r="R75" s="83"/>
    </row>
    <row r="76" spans="2:18" x14ac:dyDescent="0.25">
      <c r="B76" s="85" t="s">
        <v>376</v>
      </c>
      <c r="C76" s="36" t="s">
        <v>377</v>
      </c>
      <c r="D76" s="82"/>
      <c r="E76" s="82"/>
      <c r="F76" s="82"/>
      <c r="G76" s="82"/>
      <c r="H76" s="82"/>
      <c r="I76" s="83"/>
      <c r="J76" s="83"/>
      <c r="K76" s="83"/>
      <c r="L76" s="83"/>
      <c r="M76" s="83"/>
      <c r="N76" s="83"/>
      <c r="O76" s="83"/>
      <c r="P76" s="83"/>
      <c r="Q76" s="83"/>
      <c r="R76" s="83"/>
    </row>
    <row r="77" spans="2:18" x14ac:dyDescent="0.25">
      <c r="B77" s="85" t="s">
        <v>378</v>
      </c>
      <c r="C77" s="36" t="s">
        <v>379</v>
      </c>
      <c r="D77" s="82"/>
      <c r="E77" s="82"/>
      <c r="F77" s="82"/>
      <c r="G77" s="82"/>
      <c r="H77" s="82"/>
      <c r="I77" s="83"/>
      <c r="J77" s="83"/>
      <c r="K77" s="83"/>
      <c r="L77" s="83"/>
      <c r="M77" s="83"/>
      <c r="N77" s="83"/>
      <c r="O77" s="83"/>
      <c r="P77" s="83"/>
      <c r="Q77" s="83"/>
      <c r="R77" s="83"/>
    </row>
    <row r="78" spans="2:18" x14ac:dyDescent="0.25">
      <c r="B78" s="85" t="s">
        <v>380</v>
      </c>
      <c r="C78" s="36" t="s">
        <v>381</v>
      </c>
      <c r="D78" s="82"/>
      <c r="E78" s="82"/>
      <c r="F78" s="82"/>
      <c r="G78" s="82"/>
      <c r="H78" s="82"/>
      <c r="I78" s="83"/>
      <c r="J78" s="83"/>
      <c r="K78" s="83"/>
      <c r="L78" s="83"/>
      <c r="M78" s="83"/>
      <c r="N78" s="83"/>
      <c r="O78" s="83"/>
      <c r="P78" s="83"/>
      <c r="Q78" s="83"/>
      <c r="R78" s="83"/>
    </row>
    <row r="79" spans="2:18" x14ac:dyDescent="0.25">
      <c r="B79" s="85" t="s">
        <v>382</v>
      </c>
      <c r="C79" s="36" t="s">
        <v>383</v>
      </c>
      <c r="D79" s="82"/>
      <c r="E79" s="82"/>
      <c r="F79" s="82"/>
      <c r="G79" s="82"/>
      <c r="H79" s="82"/>
      <c r="I79" s="83"/>
      <c r="J79" s="83"/>
      <c r="K79" s="83"/>
      <c r="L79" s="83"/>
      <c r="M79" s="83"/>
      <c r="N79" s="83"/>
      <c r="O79" s="83"/>
      <c r="P79" s="83"/>
      <c r="Q79" s="83"/>
      <c r="R79" s="83"/>
    </row>
    <row r="80" spans="2:18" x14ac:dyDescent="0.25">
      <c r="B80" s="85" t="s">
        <v>384</v>
      </c>
      <c r="C80" s="36" t="s">
        <v>385</v>
      </c>
      <c r="D80" s="82"/>
      <c r="E80" s="82"/>
      <c r="F80" s="82"/>
      <c r="G80" s="82"/>
      <c r="H80" s="82"/>
      <c r="I80" s="83"/>
      <c r="J80" s="83"/>
      <c r="K80" s="83"/>
      <c r="L80" s="83"/>
      <c r="M80" s="83"/>
      <c r="N80" s="83"/>
      <c r="O80" s="83"/>
      <c r="P80" s="83"/>
      <c r="Q80" s="83"/>
      <c r="R80" s="83"/>
    </row>
    <row r="81" spans="2:19" x14ac:dyDescent="0.25">
      <c r="B81" s="85" t="s">
        <v>386</v>
      </c>
      <c r="C81" s="36" t="s">
        <v>387</v>
      </c>
      <c r="D81" s="82"/>
      <c r="E81" s="82"/>
      <c r="F81" s="82"/>
      <c r="G81" s="82"/>
      <c r="H81" s="82"/>
      <c r="I81" s="83"/>
      <c r="J81" s="83"/>
      <c r="K81" s="83"/>
      <c r="L81" s="83"/>
      <c r="M81" s="83"/>
      <c r="N81" s="83"/>
      <c r="O81" s="83"/>
      <c r="P81" s="83"/>
      <c r="Q81" s="83"/>
      <c r="R81" s="83"/>
    </row>
    <row r="82" spans="2:19" x14ac:dyDescent="0.25">
      <c r="B82" s="85" t="s">
        <v>388</v>
      </c>
      <c r="C82" s="36" t="s">
        <v>389</v>
      </c>
      <c r="D82" s="82"/>
      <c r="E82" s="82"/>
      <c r="F82" s="82"/>
      <c r="G82" s="82"/>
      <c r="H82" s="82"/>
      <c r="I82" s="83"/>
      <c r="J82" s="83"/>
      <c r="K82" s="83"/>
      <c r="L82" s="83"/>
      <c r="M82" s="83"/>
      <c r="N82" s="83"/>
      <c r="O82" s="83"/>
      <c r="P82" s="83"/>
      <c r="Q82" s="83"/>
      <c r="R82" s="83"/>
    </row>
    <row r="83" spans="2:19" x14ac:dyDescent="0.25">
      <c r="B83" s="85" t="s">
        <v>390</v>
      </c>
      <c r="C83" s="36" t="s">
        <v>391</v>
      </c>
      <c r="D83" s="82"/>
      <c r="E83" s="82"/>
      <c r="F83" s="82"/>
      <c r="G83" s="82"/>
      <c r="H83" s="82"/>
      <c r="I83" s="83"/>
      <c r="J83" s="83"/>
      <c r="K83" s="83"/>
      <c r="L83" s="83"/>
      <c r="M83" s="83"/>
      <c r="N83" s="83"/>
      <c r="O83" s="83"/>
      <c r="P83" s="83"/>
      <c r="Q83" s="83"/>
      <c r="R83" s="83"/>
    </row>
    <row r="84" spans="2:19" x14ac:dyDescent="0.25">
      <c r="B84" s="85" t="s">
        <v>392</v>
      </c>
      <c r="C84" s="36" t="s">
        <v>393</v>
      </c>
      <c r="D84" s="82"/>
      <c r="E84" s="82"/>
      <c r="F84" s="82"/>
      <c r="G84" s="82"/>
      <c r="H84" s="82"/>
      <c r="I84" s="83"/>
      <c r="J84" s="83"/>
      <c r="K84" s="83"/>
      <c r="L84" s="83"/>
      <c r="M84" s="83"/>
      <c r="N84" s="83"/>
      <c r="O84" s="83"/>
      <c r="P84" s="83"/>
      <c r="Q84" s="83"/>
      <c r="R84" s="83"/>
    </row>
    <row r="85" spans="2:19" x14ac:dyDescent="0.25">
      <c r="B85" s="85" t="s">
        <v>394</v>
      </c>
      <c r="C85" s="36" t="s">
        <v>395</v>
      </c>
      <c r="D85" s="82"/>
      <c r="E85" s="82"/>
      <c r="F85" s="82"/>
      <c r="G85" s="82"/>
      <c r="H85" s="82"/>
      <c r="I85" s="83"/>
      <c r="J85" s="83"/>
      <c r="K85" s="83"/>
      <c r="L85" s="83"/>
      <c r="M85" s="83"/>
      <c r="N85" s="83"/>
      <c r="O85" s="83"/>
      <c r="P85" s="83"/>
      <c r="Q85" s="83"/>
      <c r="R85" s="83"/>
    </row>
    <row r="86" spans="2:19" x14ac:dyDescent="0.25">
      <c r="B86" s="85"/>
      <c r="C86" s="36" t="s">
        <v>49</v>
      </c>
      <c r="D86" s="82"/>
      <c r="E86" s="82"/>
      <c r="F86" s="82"/>
      <c r="G86" s="82"/>
      <c r="H86" s="82"/>
      <c r="I86" s="83"/>
      <c r="J86" s="83"/>
      <c r="K86" s="83"/>
      <c r="L86" s="83"/>
      <c r="M86" s="83"/>
      <c r="N86" s="83"/>
      <c r="O86" s="83"/>
      <c r="P86" s="83"/>
      <c r="Q86" s="83"/>
      <c r="R86" s="83"/>
    </row>
    <row r="87" spans="2:19" x14ac:dyDescent="0.25">
      <c r="B87" s="91"/>
      <c r="C87" s="92" t="s">
        <v>396</v>
      </c>
      <c r="D87" s="280"/>
      <c r="E87" s="280"/>
      <c r="F87" s="280"/>
      <c r="G87" s="280"/>
      <c r="H87" s="280"/>
      <c r="I87" s="89"/>
      <c r="J87" s="89"/>
      <c r="K87" s="89"/>
      <c r="L87" s="89"/>
      <c r="M87" s="89"/>
      <c r="N87" s="89"/>
      <c r="O87" s="89"/>
      <c r="P87" s="89"/>
      <c r="Q87" s="89"/>
      <c r="R87" s="89"/>
    </row>
    <row r="88" spans="2:19" x14ac:dyDescent="0.25">
      <c r="B88" s="58"/>
      <c r="C88" s="93" t="s">
        <v>397</v>
      </c>
      <c r="D88" s="280"/>
      <c r="E88" s="280"/>
      <c r="F88" s="280"/>
      <c r="G88" s="280"/>
      <c r="H88" s="280"/>
      <c r="I88" s="89"/>
      <c r="J88" s="89"/>
      <c r="K88" s="89"/>
      <c r="L88" s="89"/>
      <c r="M88" s="89"/>
      <c r="N88" s="89"/>
      <c r="O88" s="89"/>
      <c r="P88" s="89"/>
      <c r="Q88" s="89"/>
      <c r="R88" s="89"/>
    </row>
    <row r="89" spans="2:19" ht="24" x14ac:dyDescent="0.25">
      <c r="B89" s="85" t="s">
        <v>398</v>
      </c>
      <c r="C89" s="36" t="s">
        <v>399</v>
      </c>
      <c r="D89" s="82"/>
      <c r="E89" s="82"/>
      <c r="F89" s="82"/>
      <c r="G89" s="82"/>
      <c r="H89" s="82"/>
      <c r="I89" s="89"/>
      <c r="J89" s="89"/>
      <c r="K89" s="89"/>
      <c r="L89" s="89"/>
      <c r="M89" s="89"/>
      <c r="N89" s="89"/>
      <c r="O89" s="89"/>
      <c r="P89" s="89"/>
      <c r="Q89" s="89"/>
      <c r="R89" s="89"/>
    </row>
    <row r="90" spans="2:19" x14ac:dyDescent="0.25">
      <c r="B90" s="85"/>
      <c r="C90" s="35" t="s">
        <v>49</v>
      </c>
      <c r="D90" s="82"/>
      <c r="E90" s="82"/>
      <c r="F90" s="82"/>
      <c r="G90" s="82"/>
      <c r="H90" s="82"/>
      <c r="I90" s="89"/>
      <c r="J90" s="89"/>
      <c r="K90" s="89"/>
      <c r="L90" s="89"/>
      <c r="M90" s="89"/>
      <c r="N90" s="89"/>
      <c r="O90" s="89"/>
      <c r="P90" s="89"/>
      <c r="Q90" s="89"/>
      <c r="R90" s="89"/>
    </row>
    <row r="91" spans="2:19" x14ac:dyDescent="0.25">
      <c r="B91" s="68"/>
      <c r="C91" s="93" t="s">
        <v>127</v>
      </c>
      <c r="D91" s="280"/>
      <c r="E91" s="280"/>
      <c r="F91" s="280"/>
      <c r="G91" s="280"/>
      <c r="H91" s="280"/>
      <c r="I91" s="89"/>
      <c r="J91" s="89"/>
      <c r="K91" s="89"/>
      <c r="L91" s="89"/>
      <c r="M91" s="89"/>
      <c r="N91" s="89"/>
      <c r="O91" s="89"/>
      <c r="P91" s="89"/>
      <c r="Q91" s="89"/>
      <c r="R91" s="89"/>
    </row>
    <row r="92" spans="2:19" x14ac:dyDescent="0.25">
      <c r="B92" s="68"/>
      <c r="C92" s="93" t="s">
        <v>400</v>
      </c>
      <c r="D92" s="280"/>
      <c r="E92" s="280"/>
      <c r="F92" s="280"/>
      <c r="G92" s="280"/>
      <c r="H92" s="280"/>
      <c r="I92" s="89"/>
      <c r="J92" s="89"/>
      <c r="K92" s="89"/>
      <c r="L92" s="89"/>
      <c r="M92" s="89"/>
      <c r="N92" s="89"/>
      <c r="O92" s="89"/>
      <c r="P92" s="89"/>
      <c r="Q92" s="89"/>
      <c r="R92" s="89"/>
    </row>
    <row r="93" spans="2:19" ht="77.25" customHeight="1" x14ac:dyDescent="0.25">
      <c r="I93" s="300"/>
      <c r="J93" s="300"/>
      <c r="K93" s="300"/>
      <c r="L93" s="300"/>
      <c r="M93" s="300"/>
      <c r="S93" s="50" t="s">
        <v>129</v>
      </c>
    </row>
  </sheetData>
  <sheetProtection algorithmName="SHA-512" hashValue="E2P7tR3nyaCPBkWuKU8oOvq20oRpm2QRH+EpxiS2pqJ+WcTjHQFfZDYXQ17qz3JCfaK7gGlRiNrMXXRk4mPwCA==" saltValue="buOCqNQewc7nK9CLT2KUMg==" spinCount="100000" sheet="1" objects="1" scenarios="1"/>
  <mergeCells count="4">
    <mergeCell ref="D1:H1"/>
    <mergeCell ref="I1:M1"/>
    <mergeCell ref="N1:R1"/>
    <mergeCell ref="I93:M93"/>
  </mergeCells>
  <conditionalFormatting sqref="I18:R18">
    <cfRule type="expression" dxfId="12" priority="8">
      <formula>MOD(ROW(I18),2)=1</formula>
    </cfRule>
  </conditionalFormatting>
  <conditionalFormatting sqref="I18:R19">
    <cfRule type="expression" dxfId="11" priority="5">
      <formula>LEFT($C18,6)="total "</formula>
    </cfRule>
    <cfRule type="expression" dxfId="10" priority="6">
      <formula>LEFT($C18,11)="depenses de"</formula>
    </cfRule>
    <cfRule type="expression" dxfId="9" priority="7">
      <formula>LEFT($C18,10)="sous-total"</formula>
    </cfRule>
  </conditionalFormatting>
  <conditionalFormatting sqref="I48:R48">
    <cfRule type="expression" dxfId="8" priority="12">
      <formula>LEFT($C48,6)="total "</formula>
    </cfRule>
    <cfRule type="expression" dxfId="7" priority="13">
      <formula>LEFT($C48,11)="depenses de"</formula>
    </cfRule>
    <cfRule type="expression" dxfId="6" priority="14">
      <formula>LEFT($C48,10)="sous-total"</formula>
    </cfRule>
  </conditionalFormatting>
  <conditionalFormatting sqref="I72:R72">
    <cfRule type="expression" dxfId="5" priority="15">
      <formula>LEFT($C72,6)="total "</formula>
    </cfRule>
    <cfRule type="expression" dxfId="4" priority="16">
      <formula>LEFT($C72,11)="depenses de"</formula>
    </cfRule>
    <cfRule type="expression" dxfId="3" priority="17">
      <formula>LEFT($C72,10)="sous-total"</formula>
    </cfRule>
  </conditionalFormatting>
  <conditionalFormatting sqref="N3:R3">
    <cfRule type="expression" dxfId="2" priority="2">
      <formula>LEFT($C3,6)="total "</formula>
    </cfRule>
    <cfRule type="expression" dxfId="1" priority="3">
      <formula>LEFT($C3,11)="depenses de"</formula>
    </cfRule>
    <cfRule type="expression" dxfId="0" priority="4">
      <formula>LEFT($C3,10)="sous-total"</formula>
    </cfRule>
  </conditionalFormatting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/>
  <rowBreaks count="1" manualBreakCount="1">
    <brk id="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97"/>
  <sheetViews>
    <sheetView topLeftCell="C1" zoomScale="90" zoomScaleNormal="90" workbookViewId="0">
      <selection activeCell="K11" sqref="K11"/>
    </sheetView>
  </sheetViews>
  <sheetFormatPr baseColWidth="10" defaultColWidth="9.140625" defaultRowHeight="15" x14ac:dyDescent="0.25"/>
  <cols>
    <col min="1" max="1" width="4.28515625" style="51" customWidth="1"/>
    <col min="2" max="2" width="21.42578125" style="94" customWidth="1"/>
    <col min="3" max="3" width="53" style="94" customWidth="1"/>
    <col min="4" max="7" width="14.140625" style="51" bestFit="1" customWidth="1"/>
    <col min="8" max="8" width="17.5703125" style="51" bestFit="1" customWidth="1"/>
    <col min="9" max="9" width="14.140625" style="51" bestFit="1" customWidth="1"/>
    <col min="10" max="10" width="11.42578125" style="51"/>
    <col min="11" max="15" width="14.140625" style="51" bestFit="1" customWidth="1"/>
    <col min="16" max="16" width="16.42578125" style="52" customWidth="1"/>
    <col min="17" max="1025" width="11.42578125" style="51"/>
  </cols>
  <sheetData>
    <row r="1" spans="1:17" ht="15" customHeight="1" x14ac:dyDescent="0.25">
      <c r="A1" s="95"/>
      <c r="B1" s="313" t="s">
        <v>14</v>
      </c>
      <c r="C1" s="305" t="s">
        <v>15</v>
      </c>
      <c r="D1" s="306" t="str">
        <f>CONCATENATE("Compte"," ",Présentation!$G$5-4)</f>
        <v>Compte 2019</v>
      </c>
      <c r="E1" s="306" t="str">
        <f>CONCATENATE("Compte"," ",Présentation!$G$5-3)</f>
        <v>Compte 2020</v>
      </c>
      <c r="F1" s="306" t="str">
        <f>CONCATENATE("Compte"," ",Présentation!G5-2)</f>
        <v>Compte 2021</v>
      </c>
      <c r="G1" s="306" t="str">
        <f>CONCATENATE("Compte"," ",Présentation!$G$5-1)</f>
        <v>Compte 2022</v>
      </c>
      <c r="H1" s="308" t="str">
        <f>CONCATENATE("Budget final"," ",Présentation!$G$5-1)</f>
        <v>Budget final 2022</v>
      </c>
      <c r="I1" s="308" t="str">
        <f>CONCATENATE("Budget"," ",Présentation!$G$5)</f>
        <v>Budget 2023</v>
      </c>
      <c r="J1" s="309" t="s">
        <v>130</v>
      </c>
      <c r="K1" s="310" t="s">
        <v>131</v>
      </c>
      <c r="L1" s="310"/>
      <c r="M1" s="310"/>
      <c r="N1" s="310"/>
      <c r="O1" s="310"/>
      <c r="P1" s="307" t="s">
        <v>401</v>
      </c>
    </row>
    <row r="2" spans="1:17" ht="60" customHeight="1" x14ac:dyDescent="0.25">
      <c r="A2" s="95" t="s">
        <v>132</v>
      </c>
      <c r="B2" s="313"/>
      <c r="C2" s="305"/>
      <c r="D2" s="306"/>
      <c r="E2" s="306"/>
      <c r="F2" s="306"/>
      <c r="G2" s="306"/>
      <c r="H2" s="308"/>
      <c r="I2" s="308"/>
      <c r="J2" s="309"/>
      <c r="K2" s="55" t="str">
        <f>CONCATENATE("Budget"," ",Présentation!$G$5+1)</f>
        <v>Budget 2024</v>
      </c>
      <c r="L2" s="55" t="str">
        <f>CONCATENATE("Budget"," ",Présentation!$G$5+2)</f>
        <v>Budget 2025</v>
      </c>
      <c r="M2" s="55" t="str">
        <f>CONCATENATE("Budget"," ",Présentation!$G$5+3)</f>
        <v>Budget 2026</v>
      </c>
      <c r="N2" s="55" t="str">
        <f>CONCATENATE("Budget"," ",Présentation!$G$5+4)</f>
        <v>Budget 2027</v>
      </c>
      <c r="O2" s="55" t="str">
        <f>CONCATENATE("Budget"," ",Présentation!$G$5+5)</f>
        <v>Budget 2028</v>
      </c>
      <c r="P2" s="307"/>
    </row>
    <row r="3" spans="1:17" x14ac:dyDescent="0.25">
      <c r="A3" s="96"/>
      <c r="B3" s="97"/>
      <c r="C3" s="98" t="s">
        <v>245</v>
      </c>
      <c r="D3" s="59"/>
      <c r="E3" s="59"/>
      <c r="F3" s="59"/>
      <c r="G3" s="59"/>
      <c r="H3" s="59"/>
      <c r="I3" s="59"/>
      <c r="J3" s="60"/>
      <c r="K3" s="59"/>
      <c r="L3" s="59"/>
      <c r="M3" s="59"/>
      <c r="N3" s="59"/>
      <c r="O3" s="59"/>
      <c r="P3" s="99"/>
    </row>
    <row r="4" spans="1:17" x14ac:dyDescent="0.25">
      <c r="A4" s="96">
        <v>70</v>
      </c>
      <c r="B4" s="100" t="s">
        <v>402</v>
      </c>
      <c r="C4" s="101" t="s">
        <v>247</v>
      </c>
      <c r="D4" s="62">
        <v>49528.78</v>
      </c>
      <c r="E4" s="62">
        <v>50275.07</v>
      </c>
      <c r="F4" s="62">
        <v>54872.27</v>
      </c>
      <c r="G4" s="62">
        <v>64385.26</v>
      </c>
      <c r="H4" s="62">
        <v>62812.33</v>
      </c>
      <c r="I4" s="62">
        <v>78739.39</v>
      </c>
      <c r="J4" s="63">
        <f t="shared" ref="J4:J20" si="0">IF(ISERR(((I4/D4)^(1/4))-1),"",((I4/D4)^(1/4))-1)</f>
        <v>0.1228806653231298</v>
      </c>
      <c r="K4" s="64">
        <v>64566.3</v>
      </c>
      <c r="L4" s="64">
        <v>66180.457500000004</v>
      </c>
      <c r="M4" s="64">
        <v>67834.968937500002</v>
      </c>
      <c r="N4" s="64">
        <v>69530.843160937497</v>
      </c>
      <c r="O4" s="64">
        <v>71269.114239960923</v>
      </c>
      <c r="P4" s="99" t="s">
        <v>403</v>
      </c>
      <c r="Q4" s="51" t="s">
        <v>404</v>
      </c>
    </row>
    <row r="5" spans="1:17" x14ac:dyDescent="0.25">
      <c r="A5" s="96">
        <v>70</v>
      </c>
      <c r="B5" s="100" t="s">
        <v>405</v>
      </c>
      <c r="C5" s="101" t="s">
        <v>249</v>
      </c>
      <c r="D5" s="62">
        <v>36101.08</v>
      </c>
      <c r="E5" s="62">
        <v>36100.379999999997</v>
      </c>
      <c r="F5" s="62">
        <v>33395.78</v>
      </c>
      <c r="G5" s="62">
        <v>40524.550000000003</v>
      </c>
      <c r="H5" s="62">
        <v>39290.47</v>
      </c>
      <c r="I5" s="62">
        <v>40330.370000000003</v>
      </c>
      <c r="J5" s="63">
        <f t="shared" si="0"/>
        <v>2.8082585958394191E-2</v>
      </c>
      <c r="K5" s="64">
        <v>41338.629249999998</v>
      </c>
      <c r="L5" s="64">
        <v>42372.094981249997</v>
      </c>
      <c r="M5" s="64">
        <v>43431.397355781242</v>
      </c>
      <c r="N5" s="64">
        <v>44517.182289675773</v>
      </c>
      <c r="O5" s="64">
        <v>45630.111846917665</v>
      </c>
      <c r="P5" s="99" t="s">
        <v>403</v>
      </c>
      <c r="Q5" s="51" t="s">
        <v>406</v>
      </c>
    </row>
    <row r="6" spans="1:17" x14ac:dyDescent="0.25">
      <c r="A6" s="96">
        <v>70</v>
      </c>
      <c r="B6" s="100" t="s">
        <v>407</v>
      </c>
      <c r="C6" s="101" t="s">
        <v>251</v>
      </c>
      <c r="D6" s="62">
        <v>2971491.03</v>
      </c>
      <c r="E6" s="62">
        <v>3315935.57</v>
      </c>
      <c r="F6" s="62">
        <v>3428780.74</v>
      </c>
      <c r="G6" s="62">
        <v>4087349.51</v>
      </c>
      <c r="H6" s="62">
        <v>4131842.44</v>
      </c>
      <c r="I6" s="62">
        <v>5135547.6900000004</v>
      </c>
      <c r="J6" s="63">
        <f t="shared" si="0"/>
        <v>0.14657663046903435</v>
      </c>
      <c r="K6" s="64">
        <f>4592081.03-K13</f>
        <v>4396096.2600000007</v>
      </c>
      <c r="L6" s="64">
        <f>4654716.47-L13</f>
        <v>4453832.09</v>
      </c>
      <c r="M6" s="64">
        <f>4819069.08-M13</f>
        <v>4613162.59</v>
      </c>
      <c r="N6" s="64">
        <f>4805213.15-N13</f>
        <v>4594158.99</v>
      </c>
      <c r="O6" s="64">
        <f>4886546.15-O13</f>
        <v>4670215.6400000006</v>
      </c>
      <c r="P6" s="102" t="s">
        <v>403</v>
      </c>
      <c r="Q6" s="51" t="s">
        <v>408</v>
      </c>
    </row>
    <row r="7" spans="1:17" x14ac:dyDescent="0.25">
      <c r="A7" s="96">
        <v>70</v>
      </c>
      <c r="B7" s="100" t="s">
        <v>409</v>
      </c>
      <c r="C7" s="101" t="s">
        <v>253</v>
      </c>
      <c r="D7" s="62">
        <v>4013280.4</v>
      </c>
      <c r="E7" s="62">
        <v>4144881.35</v>
      </c>
      <c r="F7" s="62">
        <v>4429467.43</v>
      </c>
      <c r="G7" s="62">
        <v>4789466.75</v>
      </c>
      <c r="H7" s="62">
        <v>4623163.32</v>
      </c>
      <c r="I7" s="62">
        <v>4908924.88</v>
      </c>
      <c r="J7" s="63">
        <f t="shared" si="0"/>
        <v>5.1651197130846649E-2</v>
      </c>
      <c r="K7" s="64">
        <v>5708591.9900000002</v>
      </c>
      <c r="L7" s="64">
        <v>5780675.6399999997</v>
      </c>
      <c r="M7" s="64">
        <v>5900667.2999999998</v>
      </c>
      <c r="N7" s="64">
        <v>6048183.9900000002</v>
      </c>
      <c r="O7" s="64">
        <v>6199388.5897499993</v>
      </c>
      <c r="P7" s="102" t="s">
        <v>403</v>
      </c>
      <c r="Q7" s="51" t="s">
        <v>410</v>
      </c>
    </row>
    <row r="8" spans="1:17" x14ac:dyDescent="0.25">
      <c r="A8" s="96">
        <v>70</v>
      </c>
      <c r="B8" s="100" t="s">
        <v>411</v>
      </c>
      <c r="C8" s="101" t="s">
        <v>255</v>
      </c>
      <c r="D8" s="62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 t="str">
        <f t="shared" si="0"/>
        <v/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102" t="s">
        <v>403</v>
      </c>
      <c r="Q8" s="51" t="s">
        <v>412</v>
      </c>
    </row>
    <row r="9" spans="1:17" x14ac:dyDescent="0.25">
      <c r="A9" s="96">
        <v>70</v>
      </c>
      <c r="B9" s="100" t="s">
        <v>413</v>
      </c>
      <c r="C9" s="101" t="s">
        <v>257</v>
      </c>
      <c r="D9" s="62">
        <v>0</v>
      </c>
      <c r="E9" s="62">
        <v>0</v>
      </c>
      <c r="F9" s="62">
        <v>0</v>
      </c>
      <c r="G9" s="62">
        <v>0</v>
      </c>
      <c r="H9" s="62">
        <v>0</v>
      </c>
      <c r="I9" s="62">
        <v>32550.82</v>
      </c>
      <c r="J9" s="63" t="str">
        <f t="shared" si="0"/>
        <v/>
      </c>
      <c r="K9" s="64">
        <v>41000</v>
      </c>
      <c r="L9" s="64">
        <v>42024.999999999993</v>
      </c>
      <c r="M9" s="64">
        <v>43075.624999999985</v>
      </c>
      <c r="N9" s="64">
        <v>44152.515624999978</v>
      </c>
      <c r="O9" s="64">
        <v>45256.328515624977</v>
      </c>
      <c r="P9" s="99" t="s">
        <v>403</v>
      </c>
      <c r="Q9" s="51" t="s">
        <v>414</v>
      </c>
    </row>
    <row r="10" spans="1:17" x14ac:dyDescent="0.25">
      <c r="A10" s="96">
        <v>70</v>
      </c>
      <c r="B10" s="100" t="s">
        <v>415</v>
      </c>
      <c r="C10" s="101" t="s">
        <v>259</v>
      </c>
      <c r="D10" s="62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 t="str">
        <f t="shared" si="0"/>
        <v/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99" t="s">
        <v>403</v>
      </c>
      <c r="Q10" s="51" t="s">
        <v>416</v>
      </c>
    </row>
    <row r="11" spans="1:17" ht="15.75" customHeight="1" x14ac:dyDescent="0.25">
      <c r="A11" s="96">
        <v>70</v>
      </c>
      <c r="B11" s="100" t="s">
        <v>417</v>
      </c>
      <c r="C11" s="101" t="s">
        <v>261</v>
      </c>
      <c r="D11" s="62">
        <v>26669.85</v>
      </c>
      <c r="E11" s="62">
        <v>0</v>
      </c>
      <c r="F11" s="62">
        <v>0</v>
      </c>
      <c r="G11" s="62">
        <v>0</v>
      </c>
      <c r="H11" s="62">
        <v>0</v>
      </c>
      <c r="I11" s="62">
        <f>654824.74-I12-I13</f>
        <v>7449.179999999993</v>
      </c>
      <c r="J11" s="63">
        <f t="shared" si="0"/>
        <v>-0.27302081895850072</v>
      </c>
      <c r="K11" s="64">
        <f>358581.91-K12</f>
        <v>198239.65999999997</v>
      </c>
      <c r="L11" s="64">
        <f>405938.09-L12</f>
        <v>193929.7</v>
      </c>
      <c r="M11" s="64">
        <f>449640.99-M12</f>
        <v>207859.34</v>
      </c>
      <c r="N11" s="64">
        <f>482460.03-N12</f>
        <v>206463.24000000005</v>
      </c>
      <c r="O11" s="64">
        <f>530909.36-O12</f>
        <v>220091.66999999998</v>
      </c>
      <c r="P11" s="99" t="s">
        <v>418</v>
      </c>
      <c r="Q11" s="51" t="s">
        <v>419</v>
      </c>
    </row>
    <row r="12" spans="1:17" ht="15.75" customHeight="1" x14ac:dyDescent="0.25">
      <c r="A12" s="96"/>
      <c r="B12" s="100"/>
      <c r="C12" s="101" t="s">
        <v>822</v>
      </c>
      <c r="D12" s="62"/>
      <c r="E12" s="62"/>
      <c r="F12" s="62"/>
      <c r="G12" s="62"/>
      <c r="H12" s="62"/>
      <c r="I12" s="62">
        <v>458928.67</v>
      </c>
      <c r="J12" s="63"/>
      <c r="K12" s="64">
        <v>160342.25</v>
      </c>
      <c r="L12" s="64">
        <v>212008.39</v>
      </c>
      <c r="M12" s="64">
        <v>241781.65</v>
      </c>
      <c r="N12" s="64">
        <v>275996.78999999998</v>
      </c>
      <c r="O12" s="64">
        <v>310817.69</v>
      </c>
      <c r="P12" s="99"/>
    </row>
    <row r="13" spans="1:17" ht="15.75" customHeight="1" x14ac:dyDescent="0.25">
      <c r="A13" s="96"/>
      <c r="B13" s="100"/>
      <c r="C13" s="101" t="s">
        <v>823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188446.89</v>
      </c>
      <c r="J13" s="63" t="str">
        <f t="shared" ref="J13" si="1">IF(ISERR(((I13/D13)^(1/4))-1),"",((I13/D13)^(1/4))-1)</f>
        <v/>
      </c>
      <c r="K13" s="64">
        <v>195984.77</v>
      </c>
      <c r="L13" s="64">
        <v>200884.38</v>
      </c>
      <c r="M13" s="64">
        <v>205906.49</v>
      </c>
      <c r="N13" s="64">
        <v>211054.16</v>
      </c>
      <c r="O13" s="64">
        <v>216330.51</v>
      </c>
      <c r="P13" s="99"/>
    </row>
    <row r="14" spans="1:17" x14ac:dyDescent="0.25">
      <c r="A14" s="96">
        <v>70</v>
      </c>
      <c r="B14" s="100" t="s">
        <v>420</v>
      </c>
      <c r="C14" s="101" t="s">
        <v>263</v>
      </c>
      <c r="D14" s="62">
        <v>12842.52</v>
      </c>
      <c r="E14" s="62">
        <v>11025.52</v>
      </c>
      <c r="F14" s="62">
        <v>13532.51</v>
      </c>
      <c r="G14" s="62">
        <v>16468.93</v>
      </c>
      <c r="H14" s="62">
        <v>18750</v>
      </c>
      <c r="I14" s="62">
        <v>17950</v>
      </c>
      <c r="J14" s="63">
        <f t="shared" si="0"/>
        <v>8.7310421320492271E-2</v>
      </c>
      <c r="K14" s="64">
        <v>19250</v>
      </c>
      <c r="L14" s="64">
        <v>19250</v>
      </c>
      <c r="M14" s="64">
        <v>19250</v>
      </c>
      <c r="N14" s="64">
        <v>19250</v>
      </c>
      <c r="O14" s="64">
        <v>19250</v>
      </c>
      <c r="P14" s="99" t="s">
        <v>421</v>
      </c>
      <c r="Q14" s="51" t="s">
        <v>422</v>
      </c>
    </row>
    <row r="15" spans="1:17" x14ac:dyDescent="0.25">
      <c r="A15" s="96">
        <v>70</v>
      </c>
      <c r="B15" s="100" t="s">
        <v>423</v>
      </c>
      <c r="C15" s="101" t="s">
        <v>265</v>
      </c>
      <c r="D15" s="62">
        <v>9408.9599999999991</v>
      </c>
      <c r="E15" s="62">
        <v>6797.83</v>
      </c>
      <c r="F15" s="62">
        <v>0</v>
      </c>
      <c r="G15" s="62">
        <v>0</v>
      </c>
      <c r="H15" s="62">
        <v>0</v>
      </c>
      <c r="I15" s="62">
        <v>19400</v>
      </c>
      <c r="J15" s="63">
        <f t="shared" si="0"/>
        <v>0.1982985310280454</v>
      </c>
      <c r="K15" s="64">
        <v>19885</v>
      </c>
      <c r="L15" s="64">
        <v>20382.125</v>
      </c>
      <c r="M15" s="64">
        <v>20891.678124999999</v>
      </c>
      <c r="N15" s="64">
        <v>21413.970078124996</v>
      </c>
      <c r="O15" s="64">
        <v>21949.31933007812</v>
      </c>
      <c r="P15" s="99" t="s">
        <v>418</v>
      </c>
      <c r="Q15" s="51" t="s">
        <v>424</v>
      </c>
    </row>
    <row r="16" spans="1:17" ht="22.5" x14ac:dyDescent="0.25">
      <c r="A16" s="96">
        <v>70</v>
      </c>
      <c r="B16" s="100" t="s">
        <v>425</v>
      </c>
      <c r="C16" s="101" t="s">
        <v>267</v>
      </c>
      <c r="D16" s="62">
        <v>25602.74</v>
      </c>
      <c r="E16" s="62">
        <v>25601.03</v>
      </c>
      <c r="F16" s="62">
        <v>26132.43</v>
      </c>
      <c r="G16" s="62">
        <v>26857.759999999998</v>
      </c>
      <c r="H16" s="62">
        <v>26857.759999999998</v>
      </c>
      <c r="I16" s="62">
        <v>36071.160000000003</v>
      </c>
      <c r="J16" s="63">
        <f t="shared" si="0"/>
        <v>8.9477876693151659E-2</v>
      </c>
      <c r="K16" s="64">
        <v>27540</v>
      </c>
      <c r="L16" s="64">
        <v>28090.799999999999</v>
      </c>
      <c r="M16" s="64">
        <v>28652.62</v>
      </c>
      <c r="N16" s="64">
        <v>29225.67</v>
      </c>
      <c r="O16" s="64">
        <v>29956.311749999997</v>
      </c>
      <c r="P16" s="99" t="s">
        <v>421</v>
      </c>
      <c r="Q16" s="51" t="s">
        <v>426</v>
      </c>
    </row>
    <row r="17" spans="1:17" x14ac:dyDescent="0.25">
      <c r="A17" s="96">
        <v>70</v>
      </c>
      <c r="B17" s="100" t="s">
        <v>427</v>
      </c>
      <c r="C17" s="101" t="s">
        <v>269</v>
      </c>
      <c r="D17" s="62">
        <v>39700</v>
      </c>
      <c r="E17" s="62">
        <v>39293.86</v>
      </c>
      <c r="F17" s="62">
        <v>41943.13</v>
      </c>
      <c r="G17" s="62">
        <v>40700</v>
      </c>
      <c r="H17" s="62">
        <v>40700</v>
      </c>
      <c r="I17" s="62">
        <v>54770</v>
      </c>
      <c r="J17" s="63">
        <f t="shared" si="0"/>
        <v>8.377232944981694E-2</v>
      </c>
      <c r="K17" s="64">
        <v>45665.4</v>
      </c>
      <c r="L17" s="64">
        <v>46578.71</v>
      </c>
      <c r="M17" s="64">
        <v>47510.28</v>
      </c>
      <c r="N17" s="64">
        <v>48460.49</v>
      </c>
      <c r="O17" s="64">
        <v>49672.00224999999</v>
      </c>
      <c r="P17" s="99" t="s">
        <v>421</v>
      </c>
      <c r="Q17" s="51" t="s">
        <v>428</v>
      </c>
    </row>
    <row r="18" spans="1:17" x14ac:dyDescent="0.25">
      <c r="A18" s="96">
        <v>70</v>
      </c>
      <c r="B18" s="100" t="s">
        <v>429</v>
      </c>
      <c r="C18" s="101" t="s">
        <v>271</v>
      </c>
      <c r="D18" s="62">
        <v>0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63" t="str">
        <f t="shared" si="0"/>
        <v/>
      </c>
      <c r="K18" s="64">
        <v>0</v>
      </c>
      <c r="L18" s="64">
        <v>0</v>
      </c>
      <c r="M18" s="64">
        <v>0</v>
      </c>
      <c r="N18" s="64">
        <v>0</v>
      </c>
      <c r="O18" s="64">
        <v>0</v>
      </c>
      <c r="P18" s="99" t="s">
        <v>421</v>
      </c>
      <c r="Q18" s="51" t="s">
        <v>430</v>
      </c>
    </row>
    <row r="19" spans="1:17" x14ac:dyDescent="0.25">
      <c r="A19" s="96">
        <v>70</v>
      </c>
      <c r="B19" s="100"/>
      <c r="C19" s="101" t="s">
        <v>49</v>
      </c>
      <c r="D19" s="59">
        <f t="shared" ref="D19:H19" si="2">D20-SUM(D4:D18)</f>
        <v>3659.6800000015646</v>
      </c>
      <c r="E19" s="59">
        <f t="shared" si="2"/>
        <v>1825.7999999998137</v>
      </c>
      <c r="F19" s="59">
        <f t="shared" si="2"/>
        <v>12398.340000000782</v>
      </c>
      <c r="G19" s="59">
        <f t="shared" si="2"/>
        <v>30822.439999999478</v>
      </c>
      <c r="H19" s="59">
        <f t="shared" si="2"/>
        <v>18117.029999999329</v>
      </c>
      <c r="I19" s="59"/>
      <c r="J19" s="63">
        <f t="shared" si="0"/>
        <v>-1</v>
      </c>
      <c r="K19" s="64">
        <v>11616</v>
      </c>
      <c r="L19" s="64">
        <v>11632.32</v>
      </c>
      <c r="M19" s="64">
        <v>11648.97</v>
      </c>
      <c r="N19" s="64">
        <v>11665.95</v>
      </c>
      <c r="O19" s="64">
        <v>11957.598749999999</v>
      </c>
      <c r="P19" s="99" t="s">
        <v>421</v>
      </c>
    </row>
    <row r="20" spans="1:17" x14ac:dyDescent="0.25">
      <c r="A20" s="96">
        <v>70</v>
      </c>
      <c r="B20" s="103" t="s">
        <v>431</v>
      </c>
      <c r="C20" s="92" t="s">
        <v>272</v>
      </c>
      <c r="D20" s="105">
        <v>7188285.04</v>
      </c>
      <c r="E20" s="105">
        <v>7631736.4100000001</v>
      </c>
      <c r="F20" s="105">
        <v>8040522.6299999999</v>
      </c>
      <c r="G20" s="105">
        <v>9096575.1999999993</v>
      </c>
      <c r="H20" s="105">
        <v>8961533.3499999996</v>
      </c>
      <c r="I20" s="105">
        <v>10998276.289999999</v>
      </c>
      <c r="J20" s="104">
        <f t="shared" si="0"/>
        <v>0.1121793670489013</v>
      </c>
      <c r="K20" s="105">
        <f>SUM(K4:K19)</f>
        <v>10930116.259250002</v>
      </c>
      <c r="L20" s="105">
        <f>SUM(L4:L19)</f>
        <v>11117841.707481252</v>
      </c>
      <c r="M20" s="105">
        <f>SUM(M4:M19)</f>
        <v>11451672.909418281</v>
      </c>
      <c r="N20" s="105">
        <f>SUM(N4:N19)</f>
        <v>11624073.791153738</v>
      </c>
      <c r="O20" s="105">
        <f>SUM(O4:O19)</f>
        <v>11911784.886432581</v>
      </c>
      <c r="P20" s="99"/>
      <c r="Q20" s="51" t="s">
        <v>432</v>
      </c>
    </row>
    <row r="21" spans="1:17" x14ac:dyDescent="0.25">
      <c r="A21" s="96"/>
      <c r="B21" s="97"/>
      <c r="C21" s="98" t="s">
        <v>273</v>
      </c>
      <c r="D21" s="59"/>
      <c r="E21" s="59"/>
      <c r="F21" s="59"/>
      <c r="G21" s="59"/>
      <c r="H21" s="59"/>
      <c r="I21" s="59"/>
      <c r="J21" s="63"/>
      <c r="K21" s="59"/>
      <c r="L21" s="59"/>
      <c r="M21" s="59"/>
      <c r="N21" s="59"/>
      <c r="O21" s="59"/>
      <c r="P21" s="99"/>
    </row>
    <row r="22" spans="1:17" x14ac:dyDescent="0.25">
      <c r="A22" s="96">
        <v>71</v>
      </c>
      <c r="B22" s="100" t="s">
        <v>433</v>
      </c>
      <c r="C22" s="101" t="s">
        <v>275</v>
      </c>
      <c r="D22" s="62">
        <v>29494.799999999999</v>
      </c>
      <c r="E22" s="62">
        <v>35492.81</v>
      </c>
      <c r="F22" s="62">
        <v>34759.019999999997</v>
      </c>
      <c r="G22" s="62">
        <v>51914.9</v>
      </c>
      <c r="H22" s="62">
        <v>54050.82</v>
      </c>
      <c r="I22" s="62">
        <v>59555.61</v>
      </c>
      <c r="J22" s="63">
        <f t="shared" ref="J22:J49" si="3">IF(ISERR(((I22/D22)^(1/4))-1),"",((I22/D22)^(1/4))-1)</f>
        <v>0.19204954255175943</v>
      </c>
      <c r="K22" s="64">
        <v>60746.720000000001</v>
      </c>
      <c r="L22" s="64">
        <v>61961.66</v>
      </c>
      <c r="M22" s="64">
        <v>63200.89</v>
      </c>
      <c r="N22" s="64">
        <v>64464.91</v>
      </c>
      <c r="O22" s="64">
        <v>65754.208200000008</v>
      </c>
      <c r="P22" s="99"/>
      <c r="Q22" s="51" t="s">
        <v>434</v>
      </c>
    </row>
    <row r="23" spans="1:17" x14ac:dyDescent="0.25">
      <c r="A23" s="96">
        <v>71</v>
      </c>
      <c r="B23" s="100" t="s">
        <v>435</v>
      </c>
      <c r="C23" s="101" t="s">
        <v>277</v>
      </c>
      <c r="D23" s="62">
        <v>48679.06</v>
      </c>
      <c r="E23" s="62">
        <v>51254.1</v>
      </c>
      <c r="F23" s="62">
        <v>55190.67</v>
      </c>
      <c r="G23" s="62">
        <v>54977.66</v>
      </c>
      <c r="H23" s="62">
        <v>56523</v>
      </c>
      <c r="I23" s="62">
        <v>60434.16</v>
      </c>
      <c r="J23" s="63">
        <f t="shared" si="3"/>
        <v>5.5565231019614858E-2</v>
      </c>
      <c r="K23" s="64">
        <v>61592.84</v>
      </c>
      <c r="L23" s="64">
        <v>62774.7</v>
      </c>
      <c r="M23" s="64">
        <v>63980.19</v>
      </c>
      <c r="N23" s="64">
        <v>65209.8</v>
      </c>
      <c r="O23" s="64">
        <v>66461.828160000005</v>
      </c>
      <c r="P23" s="99"/>
      <c r="Q23" s="51" t="s">
        <v>436</v>
      </c>
    </row>
    <row r="24" spans="1:17" x14ac:dyDescent="0.25">
      <c r="A24" s="96">
        <v>71</v>
      </c>
      <c r="B24" s="100" t="s">
        <v>437</v>
      </c>
      <c r="C24" s="101" t="s">
        <v>279</v>
      </c>
      <c r="D24" s="62">
        <v>25173.21</v>
      </c>
      <c r="E24" s="62">
        <v>21181.15</v>
      </c>
      <c r="F24" s="62">
        <v>28617.83</v>
      </c>
      <c r="G24" s="62">
        <v>29568.83</v>
      </c>
      <c r="H24" s="62">
        <v>29941.05</v>
      </c>
      <c r="I24" s="62">
        <v>27000</v>
      </c>
      <c r="J24" s="63">
        <f t="shared" si="3"/>
        <v>1.7668404810526672E-2</v>
      </c>
      <c r="K24" s="64">
        <v>27545</v>
      </c>
      <c r="L24" s="64">
        <v>28101.03</v>
      </c>
      <c r="M24" s="64">
        <v>28668.3</v>
      </c>
      <c r="N24" s="64">
        <v>29247.05</v>
      </c>
      <c r="O24" s="64">
        <v>29831.990999999998</v>
      </c>
      <c r="P24" s="99"/>
      <c r="Q24" s="51" t="s">
        <v>438</v>
      </c>
    </row>
    <row r="25" spans="1:17" x14ac:dyDescent="0.25">
      <c r="A25" s="96">
        <v>71</v>
      </c>
      <c r="B25" s="100" t="s">
        <v>439</v>
      </c>
      <c r="C25" s="101" t="s">
        <v>281</v>
      </c>
      <c r="D25" s="62">
        <v>7558.57</v>
      </c>
      <c r="E25" s="62">
        <v>5504.41</v>
      </c>
      <c r="F25" s="62">
        <v>7690.99</v>
      </c>
      <c r="G25" s="62">
        <v>11236.38</v>
      </c>
      <c r="H25" s="62">
        <v>11845.35</v>
      </c>
      <c r="I25" s="62">
        <v>9843.75</v>
      </c>
      <c r="J25" s="63">
        <f t="shared" si="3"/>
        <v>6.8268036217501438E-2</v>
      </c>
      <c r="K25" s="64">
        <v>5394.38</v>
      </c>
      <c r="L25" s="64">
        <v>5487.2</v>
      </c>
      <c r="M25" s="64">
        <v>5582.35</v>
      </c>
      <c r="N25" s="64">
        <v>5679.87</v>
      </c>
      <c r="O25" s="64">
        <v>5793.4673999999995</v>
      </c>
      <c r="P25" s="99"/>
      <c r="Q25" s="51" t="s">
        <v>440</v>
      </c>
    </row>
    <row r="26" spans="1:17" x14ac:dyDescent="0.25">
      <c r="A26" s="96">
        <v>71</v>
      </c>
      <c r="B26" s="100" t="s">
        <v>441</v>
      </c>
      <c r="C26" s="101" t="s">
        <v>283</v>
      </c>
      <c r="D26" s="62">
        <v>2149.87</v>
      </c>
      <c r="E26" s="62">
        <v>433.42</v>
      </c>
      <c r="F26" s="62">
        <v>785.17</v>
      </c>
      <c r="G26" s="62">
        <v>0</v>
      </c>
      <c r="H26" s="62">
        <v>0</v>
      </c>
      <c r="I26" s="62">
        <v>0</v>
      </c>
      <c r="J26" s="63">
        <f t="shared" si="3"/>
        <v>-1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99"/>
      <c r="Q26" s="51" t="s">
        <v>442</v>
      </c>
    </row>
    <row r="27" spans="1:17" x14ac:dyDescent="0.25">
      <c r="A27" s="96">
        <v>71</v>
      </c>
      <c r="B27" s="100" t="s">
        <v>443</v>
      </c>
      <c r="C27" s="101" t="s">
        <v>285</v>
      </c>
      <c r="D27" s="62">
        <v>30477.11</v>
      </c>
      <c r="E27" s="62">
        <v>30126.22</v>
      </c>
      <c r="F27" s="62">
        <v>35426.47</v>
      </c>
      <c r="G27" s="62">
        <v>26402.52</v>
      </c>
      <c r="H27" s="62">
        <v>30736.52</v>
      </c>
      <c r="I27" s="62">
        <v>121683.28</v>
      </c>
      <c r="J27" s="63">
        <f t="shared" si="3"/>
        <v>0.41356011067713649</v>
      </c>
      <c r="K27" s="64">
        <v>119217.75</v>
      </c>
      <c r="L27" s="64">
        <v>121567.82</v>
      </c>
      <c r="M27" s="64">
        <v>124607.01</v>
      </c>
      <c r="N27" s="64">
        <v>127722.19</v>
      </c>
      <c r="O27" s="64">
        <v>130915.24475</v>
      </c>
      <c r="P27" s="99"/>
      <c r="Q27" s="51" t="s">
        <v>444</v>
      </c>
    </row>
    <row r="28" spans="1:17" x14ac:dyDescent="0.25">
      <c r="A28" s="96">
        <v>71</v>
      </c>
      <c r="B28" s="100" t="s">
        <v>445</v>
      </c>
      <c r="C28" s="101" t="s">
        <v>287</v>
      </c>
      <c r="D28" s="62">
        <v>25011.7</v>
      </c>
      <c r="E28" s="62">
        <v>24069.46</v>
      </c>
      <c r="F28" s="62">
        <v>25078.33</v>
      </c>
      <c r="G28" s="62">
        <v>27326.720000000001</v>
      </c>
      <c r="H28" s="62">
        <v>34317.93</v>
      </c>
      <c r="I28" s="62">
        <v>37717.69</v>
      </c>
      <c r="J28" s="63">
        <f t="shared" si="3"/>
        <v>0.10815489440027481</v>
      </c>
      <c r="K28" s="64">
        <v>36689.360000000001</v>
      </c>
      <c r="L28" s="64">
        <v>37341.839999999997</v>
      </c>
      <c r="M28" s="64">
        <v>38275.39</v>
      </c>
      <c r="N28" s="64">
        <v>39232.269999999997</v>
      </c>
      <c r="O28" s="64">
        <v>40213.076749999993</v>
      </c>
      <c r="P28" s="99"/>
      <c r="Q28" s="51" t="s">
        <v>446</v>
      </c>
    </row>
    <row r="29" spans="1:17" x14ac:dyDescent="0.25">
      <c r="A29" s="96">
        <v>71</v>
      </c>
      <c r="B29" s="100" t="s">
        <v>447</v>
      </c>
      <c r="C29" s="101" t="s">
        <v>289</v>
      </c>
      <c r="D29" s="62">
        <v>94349.66</v>
      </c>
      <c r="E29" s="62">
        <v>83288.31</v>
      </c>
      <c r="F29" s="62">
        <v>92190.49</v>
      </c>
      <c r="G29" s="62">
        <v>81757.31</v>
      </c>
      <c r="H29" s="62">
        <v>100206.84</v>
      </c>
      <c r="I29" s="62">
        <v>233131.38</v>
      </c>
      <c r="J29" s="63">
        <f t="shared" si="3"/>
        <v>0.253761988394547</v>
      </c>
      <c r="K29" s="64">
        <v>240839.13</v>
      </c>
      <c r="L29" s="64">
        <v>246150.93</v>
      </c>
      <c r="M29" s="64">
        <v>252304.7</v>
      </c>
      <c r="N29" s="64">
        <v>258612.32</v>
      </c>
      <c r="O29" s="64">
        <v>265077.62799999997</v>
      </c>
      <c r="P29" s="99"/>
      <c r="Q29" s="51" t="s">
        <v>448</v>
      </c>
    </row>
    <row r="30" spans="1:17" x14ac:dyDescent="0.25">
      <c r="A30" s="96">
        <v>71</v>
      </c>
      <c r="B30" s="100" t="s">
        <v>449</v>
      </c>
      <c r="C30" s="101" t="s">
        <v>291</v>
      </c>
      <c r="D30" s="62">
        <v>3893.53</v>
      </c>
      <c r="E30" s="62">
        <v>9602.1200000000008</v>
      </c>
      <c r="F30" s="62">
        <v>8054.95</v>
      </c>
      <c r="G30" s="62">
        <v>7310.13</v>
      </c>
      <c r="H30" s="62">
        <v>8898.76</v>
      </c>
      <c r="I30" s="62">
        <v>7300</v>
      </c>
      <c r="J30" s="63">
        <f t="shared" si="3"/>
        <v>0.17015888267698287</v>
      </c>
      <c r="K30" s="64">
        <v>8000</v>
      </c>
      <c r="L30" s="64">
        <v>8000</v>
      </c>
      <c r="M30" s="64">
        <v>8000</v>
      </c>
      <c r="N30" s="64">
        <v>8000</v>
      </c>
      <c r="O30" s="64">
        <v>8000</v>
      </c>
      <c r="P30" s="99"/>
      <c r="Q30" s="51" t="s">
        <v>450</v>
      </c>
    </row>
    <row r="31" spans="1:17" x14ac:dyDescent="0.25">
      <c r="A31" s="96">
        <v>71</v>
      </c>
      <c r="B31" s="100" t="s">
        <v>451</v>
      </c>
      <c r="C31" s="101" t="s">
        <v>293</v>
      </c>
      <c r="D31" s="62">
        <v>3250</v>
      </c>
      <c r="E31" s="62">
        <v>3186.56</v>
      </c>
      <c r="F31" s="62">
        <v>4500</v>
      </c>
      <c r="G31" s="62">
        <v>2936.43</v>
      </c>
      <c r="H31" s="62">
        <v>4000</v>
      </c>
      <c r="I31" s="62">
        <v>4000</v>
      </c>
      <c r="J31" s="63">
        <f t="shared" si="3"/>
        <v>5.3280775695853322E-2</v>
      </c>
      <c r="K31" s="64">
        <v>4080</v>
      </c>
      <c r="L31" s="64">
        <v>4080</v>
      </c>
      <c r="M31" s="64">
        <v>4080</v>
      </c>
      <c r="N31" s="64">
        <v>4080</v>
      </c>
      <c r="O31" s="64">
        <v>4080</v>
      </c>
      <c r="P31" s="99"/>
      <c r="Q31" s="51" t="s">
        <v>452</v>
      </c>
    </row>
    <row r="32" spans="1:17" x14ac:dyDescent="0.25">
      <c r="A32" s="96">
        <v>71</v>
      </c>
      <c r="B32" s="100" t="s">
        <v>453</v>
      </c>
      <c r="C32" s="101" t="s">
        <v>295</v>
      </c>
      <c r="D32" s="62">
        <v>9267.4599999999991</v>
      </c>
      <c r="E32" s="62">
        <v>4777.17</v>
      </c>
      <c r="F32" s="62">
        <v>5194.1499999999996</v>
      </c>
      <c r="G32" s="62">
        <v>8968.7099999999991</v>
      </c>
      <c r="H32" s="62">
        <v>15322.53</v>
      </c>
      <c r="I32" s="62">
        <v>10077.82</v>
      </c>
      <c r="J32" s="63">
        <f t="shared" si="3"/>
        <v>2.1178045456352157E-2</v>
      </c>
      <c r="K32" s="64">
        <v>7370</v>
      </c>
      <c r="L32" s="64">
        <v>5870</v>
      </c>
      <c r="M32" s="64">
        <v>5870</v>
      </c>
      <c r="N32" s="64">
        <v>5870</v>
      </c>
      <c r="O32" s="64">
        <v>5870</v>
      </c>
      <c r="P32" s="99"/>
      <c r="Q32" s="51" t="s">
        <v>454</v>
      </c>
    </row>
    <row r="33" spans="1:17" x14ac:dyDescent="0.25">
      <c r="A33" s="96">
        <v>71</v>
      </c>
      <c r="B33" s="100" t="s">
        <v>455</v>
      </c>
      <c r="C33" s="101" t="s">
        <v>297</v>
      </c>
      <c r="D33" s="62">
        <v>19825.830000000002</v>
      </c>
      <c r="E33" s="62">
        <v>11793.3</v>
      </c>
      <c r="F33" s="62">
        <v>5715.86</v>
      </c>
      <c r="G33" s="62">
        <v>27819.8</v>
      </c>
      <c r="H33" s="62">
        <v>32737.919999999998</v>
      </c>
      <c r="I33" s="62">
        <v>16721.7</v>
      </c>
      <c r="J33" s="63">
        <f t="shared" si="3"/>
        <v>-4.1676225555690616E-2</v>
      </c>
      <c r="K33" s="64">
        <v>12850</v>
      </c>
      <c r="L33" s="64">
        <v>11350</v>
      </c>
      <c r="M33" s="64">
        <v>11350</v>
      </c>
      <c r="N33" s="64">
        <v>11350</v>
      </c>
      <c r="O33" s="64">
        <v>11350</v>
      </c>
      <c r="P33" s="99"/>
      <c r="Q33" s="51" t="s">
        <v>456</v>
      </c>
    </row>
    <row r="34" spans="1:17" x14ac:dyDescent="0.25">
      <c r="A34" s="96">
        <v>71</v>
      </c>
      <c r="B34" s="100" t="s">
        <v>457</v>
      </c>
      <c r="C34" s="101" t="s">
        <v>299</v>
      </c>
      <c r="D34" s="62">
        <v>7637.46</v>
      </c>
      <c r="E34" s="62">
        <v>5415.98</v>
      </c>
      <c r="F34" s="62">
        <v>7500.32</v>
      </c>
      <c r="G34" s="62">
        <v>6020.87</v>
      </c>
      <c r="H34" s="62">
        <v>6078.87</v>
      </c>
      <c r="I34" s="62">
        <v>7100.81</v>
      </c>
      <c r="J34" s="63">
        <f t="shared" si="3"/>
        <v>-1.8049182879132486E-2</v>
      </c>
      <c r="K34" s="64">
        <v>6767.5</v>
      </c>
      <c r="L34" s="64">
        <v>6336.69</v>
      </c>
      <c r="M34" s="64">
        <v>6407.6</v>
      </c>
      <c r="N34" s="64">
        <v>6480.29</v>
      </c>
      <c r="O34" s="64">
        <v>6609.8958000000002</v>
      </c>
      <c r="P34" s="99"/>
      <c r="Q34" s="51" t="s">
        <v>458</v>
      </c>
    </row>
    <row r="35" spans="1:17" x14ac:dyDescent="0.25">
      <c r="A35" s="96">
        <v>71</v>
      </c>
      <c r="B35" s="100" t="s">
        <v>459</v>
      </c>
      <c r="C35" s="101" t="s">
        <v>301</v>
      </c>
      <c r="D35" s="62">
        <v>155702.81</v>
      </c>
      <c r="E35" s="62">
        <v>200985.55</v>
      </c>
      <c r="F35" s="62">
        <v>184905.92</v>
      </c>
      <c r="G35" s="62">
        <v>192970.16</v>
      </c>
      <c r="H35" s="62">
        <v>212586.29</v>
      </c>
      <c r="I35" s="62">
        <v>226075.78</v>
      </c>
      <c r="J35" s="63">
        <f t="shared" si="3"/>
        <v>9.7714489668156768E-2</v>
      </c>
      <c r="K35" s="64">
        <v>228529.61</v>
      </c>
      <c r="L35" s="64">
        <v>233384.7</v>
      </c>
      <c r="M35" s="64">
        <v>231373.01</v>
      </c>
      <c r="N35" s="64">
        <v>236997.84</v>
      </c>
      <c r="O35" s="64">
        <v>241737.79680000001</v>
      </c>
      <c r="P35" s="99"/>
      <c r="Q35" s="51" t="s">
        <v>460</v>
      </c>
    </row>
    <row r="36" spans="1:17" x14ac:dyDescent="0.25">
      <c r="A36" s="96">
        <v>71</v>
      </c>
      <c r="B36" s="100" t="s">
        <v>461</v>
      </c>
      <c r="C36" s="101" t="s">
        <v>303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3" t="str">
        <f t="shared" si="3"/>
        <v/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99"/>
      <c r="Q36" s="51" t="s">
        <v>462</v>
      </c>
    </row>
    <row r="37" spans="1:17" x14ac:dyDescent="0.25">
      <c r="A37" s="96">
        <v>71</v>
      </c>
      <c r="B37" s="100" t="s">
        <v>463</v>
      </c>
      <c r="C37" s="101" t="s">
        <v>305</v>
      </c>
      <c r="D37" s="62">
        <v>16551.060000000001</v>
      </c>
      <c r="E37" s="62">
        <v>16817.77</v>
      </c>
      <c r="F37" s="62">
        <v>16941.2</v>
      </c>
      <c r="G37" s="62">
        <v>17006</v>
      </c>
      <c r="H37" s="62">
        <v>17009</v>
      </c>
      <c r="I37" s="62">
        <v>18005</v>
      </c>
      <c r="J37" s="63">
        <f t="shared" si="3"/>
        <v>2.1272947802023934E-2</v>
      </c>
      <c r="K37" s="64">
        <v>18455</v>
      </c>
      <c r="L37" s="64">
        <v>16815</v>
      </c>
      <c r="M37" s="64">
        <v>17235.25</v>
      </c>
      <c r="N37" s="64">
        <v>17666.009999999998</v>
      </c>
      <c r="O37" s="64">
        <v>18107.660249999997</v>
      </c>
      <c r="P37" s="99"/>
      <c r="Q37" s="51" t="s">
        <v>464</v>
      </c>
    </row>
    <row r="38" spans="1:17" x14ac:dyDescent="0.25">
      <c r="A38" s="96">
        <v>71</v>
      </c>
      <c r="B38" s="100" t="s">
        <v>465</v>
      </c>
      <c r="C38" s="101" t="s">
        <v>307</v>
      </c>
      <c r="D38" s="62">
        <v>7771.17</v>
      </c>
      <c r="E38" s="62">
        <v>7541.29</v>
      </c>
      <c r="F38" s="62">
        <v>7571.23</v>
      </c>
      <c r="G38" s="62">
        <v>8100.75</v>
      </c>
      <c r="H38" s="62">
        <v>8100.75</v>
      </c>
      <c r="I38" s="62">
        <v>8000</v>
      </c>
      <c r="J38" s="63">
        <f t="shared" si="3"/>
        <v>7.2815851175853652E-3</v>
      </c>
      <c r="K38" s="64">
        <v>8160</v>
      </c>
      <c r="L38" s="64">
        <v>8323.2000000000007</v>
      </c>
      <c r="M38" s="64">
        <v>8489.66</v>
      </c>
      <c r="N38" s="64">
        <v>8659.4599999999991</v>
      </c>
      <c r="O38" s="64">
        <v>8832.6491999999998</v>
      </c>
      <c r="P38" s="99"/>
      <c r="Q38" s="51" t="s">
        <v>466</v>
      </c>
    </row>
    <row r="39" spans="1:17" ht="22.5" x14ac:dyDescent="0.25">
      <c r="A39" s="96">
        <v>71</v>
      </c>
      <c r="B39" s="100" t="s">
        <v>467</v>
      </c>
      <c r="C39" s="101" t="s">
        <v>309</v>
      </c>
      <c r="D39" s="62">
        <v>18384.759999999998</v>
      </c>
      <c r="E39" s="62">
        <v>19667.810000000001</v>
      </c>
      <c r="F39" s="62">
        <v>23861.63</v>
      </c>
      <c r="G39" s="62">
        <v>22996.33</v>
      </c>
      <c r="H39" s="62">
        <v>24034.91</v>
      </c>
      <c r="I39" s="62">
        <v>31331.49</v>
      </c>
      <c r="J39" s="63">
        <f t="shared" si="3"/>
        <v>0.14256461774030815</v>
      </c>
      <c r="K39" s="64">
        <v>25585.82</v>
      </c>
      <c r="L39" s="64">
        <v>26100.9</v>
      </c>
      <c r="M39" s="64">
        <v>26626.36</v>
      </c>
      <c r="N39" s="64">
        <v>27162.42</v>
      </c>
      <c r="O39" s="64">
        <v>27705.668399999999</v>
      </c>
      <c r="P39" s="99"/>
      <c r="Q39" s="51" t="s">
        <v>468</v>
      </c>
    </row>
    <row r="40" spans="1:17" s="94" customFormat="1" ht="22.5" x14ac:dyDescent="0.15">
      <c r="A40" s="96">
        <v>71</v>
      </c>
      <c r="B40" s="100" t="s">
        <v>469</v>
      </c>
      <c r="C40" s="101" t="s">
        <v>311</v>
      </c>
      <c r="D40" s="106">
        <v>12840.59</v>
      </c>
      <c r="E40" s="106">
        <v>15748.7</v>
      </c>
      <c r="F40" s="106">
        <v>12333.18</v>
      </c>
      <c r="G40" s="106">
        <v>11264.47</v>
      </c>
      <c r="H40" s="106">
        <v>18029.79</v>
      </c>
      <c r="I40" s="106">
        <v>16550</v>
      </c>
      <c r="J40" s="63">
        <f t="shared" si="3"/>
        <v>6.549951099821838E-2</v>
      </c>
      <c r="K40" s="64">
        <v>17075</v>
      </c>
      <c r="L40" s="64">
        <v>16100.63</v>
      </c>
      <c r="M40" s="64">
        <v>16126.89</v>
      </c>
      <c r="N40" s="64">
        <v>16153.81</v>
      </c>
      <c r="O40" s="64">
        <v>16181.271477</v>
      </c>
      <c r="P40" s="99"/>
      <c r="Q40" s="51" t="s">
        <v>470</v>
      </c>
    </row>
    <row r="41" spans="1:17" x14ac:dyDescent="0.25">
      <c r="A41" s="96">
        <v>71</v>
      </c>
      <c r="B41" s="100" t="s">
        <v>471</v>
      </c>
      <c r="C41" s="101" t="s">
        <v>313</v>
      </c>
      <c r="D41" s="62">
        <v>1065218.3400000001</v>
      </c>
      <c r="E41" s="62">
        <v>1049768.6100000001</v>
      </c>
      <c r="F41" s="62">
        <v>1045275.08</v>
      </c>
      <c r="G41" s="62">
        <v>1170717.8799999999</v>
      </c>
      <c r="H41" s="62">
        <v>1186051.69</v>
      </c>
      <c r="I41" s="62">
        <v>1214250</v>
      </c>
      <c r="J41" s="63">
        <f t="shared" si="3"/>
        <v>3.3278443793467671E-2</v>
      </c>
      <c r="K41" s="64">
        <v>825796.25</v>
      </c>
      <c r="L41" s="64">
        <v>845526.83</v>
      </c>
      <c r="M41" s="64">
        <v>865732.39</v>
      </c>
      <c r="N41" s="64">
        <v>886424.44</v>
      </c>
      <c r="O41" s="64">
        <v>904152.92879999999</v>
      </c>
      <c r="P41" s="99"/>
      <c r="Q41" s="51" t="s">
        <v>472</v>
      </c>
    </row>
    <row r="42" spans="1:17" x14ac:dyDescent="0.25">
      <c r="A42" s="96">
        <v>71</v>
      </c>
      <c r="B42" s="100" t="s">
        <v>473</v>
      </c>
      <c r="C42" s="101" t="s">
        <v>315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3" t="str">
        <f t="shared" si="3"/>
        <v/>
      </c>
      <c r="K42" s="64">
        <v>0</v>
      </c>
      <c r="L42" s="64">
        <v>0</v>
      </c>
      <c r="M42" s="64">
        <v>0</v>
      </c>
      <c r="N42" s="64">
        <v>0</v>
      </c>
      <c r="O42" s="64">
        <v>0</v>
      </c>
      <c r="P42" s="99"/>
      <c r="Q42" s="51" t="s">
        <v>474</v>
      </c>
    </row>
    <row r="43" spans="1:17" x14ac:dyDescent="0.25">
      <c r="A43" s="96">
        <v>71</v>
      </c>
      <c r="B43" s="100" t="s">
        <v>310</v>
      </c>
      <c r="C43" s="101" t="s">
        <v>475</v>
      </c>
      <c r="D43" s="62"/>
      <c r="E43" s="62"/>
      <c r="F43" s="62"/>
      <c r="G43" s="62"/>
      <c r="H43" s="62"/>
      <c r="I43" s="62"/>
      <c r="J43" s="63" t="str">
        <f t="shared" si="3"/>
        <v/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99"/>
      <c r="Q43" s="51" t="s">
        <v>476</v>
      </c>
    </row>
    <row r="44" spans="1:17" x14ac:dyDescent="0.25">
      <c r="A44" s="96">
        <v>71</v>
      </c>
      <c r="B44" s="100" t="s">
        <v>477</v>
      </c>
      <c r="C44" s="101" t="s">
        <v>318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 t="str">
        <f t="shared" si="3"/>
        <v/>
      </c>
      <c r="K44" s="64">
        <v>0</v>
      </c>
      <c r="L44" s="64">
        <v>0</v>
      </c>
      <c r="M44" s="64">
        <v>0</v>
      </c>
      <c r="N44" s="64">
        <v>0</v>
      </c>
      <c r="O44" s="64">
        <v>0</v>
      </c>
      <c r="P44" s="99"/>
      <c r="Q44" s="51" t="s">
        <v>478</v>
      </c>
    </row>
    <row r="45" spans="1:17" x14ac:dyDescent="0.25">
      <c r="A45" s="96">
        <v>71</v>
      </c>
      <c r="B45" s="100" t="s">
        <v>479</v>
      </c>
      <c r="C45" s="101" t="s">
        <v>320</v>
      </c>
      <c r="D45" s="62">
        <v>371956.29</v>
      </c>
      <c r="E45" s="62">
        <v>296362.2</v>
      </c>
      <c r="F45" s="62">
        <v>350360.56</v>
      </c>
      <c r="G45" s="62">
        <v>333095.13</v>
      </c>
      <c r="H45" s="62">
        <v>363119.32</v>
      </c>
      <c r="I45" s="62">
        <v>213203.05</v>
      </c>
      <c r="J45" s="63">
        <f t="shared" si="3"/>
        <v>-0.12988756264153167</v>
      </c>
      <c r="K45" s="64">
        <v>218277.34</v>
      </c>
      <c r="L45" s="64">
        <v>181843.25</v>
      </c>
      <c r="M45" s="64">
        <v>185386.34</v>
      </c>
      <c r="N45" s="64">
        <v>189003.23</v>
      </c>
      <c r="O45" s="64">
        <v>192783.29460000002</v>
      </c>
      <c r="P45" s="99"/>
      <c r="Q45" s="51" t="s">
        <v>480</v>
      </c>
    </row>
    <row r="46" spans="1:17" x14ac:dyDescent="0.25">
      <c r="A46" s="96">
        <v>71</v>
      </c>
      <c r="B46" s="100" t="s">
        <v>481</v>
      </c>
      <c r="C46" s="101" t="s">
        <v>322</v>
      </c>
      <c r="D46" s="62">
        <v>5088.21</v>
      </c>
      <c r="E46" s="62">
        <v>1678.02</v>
      </c>
      <c r="F46" s="62">
        <v>2942.18</v>
      </c>
      <c r="G46" s="62">
        <v>0</v>
      </c>
      <c r="H46" s="62">
        <v>2000</v>
      </c>
      <c r="I46" s="62">
        <v>0</v>
      </c>
      <c r="J46" s="63">
        <f t="shared" si="3"/>
        <v>-1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99"/>
      <c r="Q46" s="51" t="s">
        <v>482</v>
      </c>
    </row>
    <row r="47" spans="1:17" x14ac:dyDescent="0.25">
      <c r="A47" s="96">
        <v>71</v>
      </c>
      <c r="B47" s="100" t="s">
        <v>483</v>
      </c>
      <c r="C47" s="101" t="s">
        <v>324</v>
      </c>
      <c r="D47" s="62">
        <v>4685.68</v>
      </c>
      <c r="E47" s="62">
        <v>3844.79</v>
      </c>
      <c r="F47" s="62">
        <v>3957.72</v>
      </c>
      <c r="G47" s="62">
        <v>6038.5</v>
      </c>
      <c r="H47" s="62">
        <v>6108.1</v>
      </c>
      <c r="I47" s="62">
        <v>6771.09</v>
      </c>
      <c r="J47" s="63">
        <f t="shared" si="3"/>
        <v>9.6406218627083762E-2</v>
      </c>
      <c r="K47" s="64">
        <v>6619</v>
      </c>
      <c r="L47" s="64">
        <v>6720.45</v>
      </c>
      <c r="M47" s="64">
        <v>6824.4</v>
      </c>
      <c r="N47" s="64">
        <v>6930.91</v>
      </c>
      <c r="O47" s="64">
        <v>7069.5281999999997</v>
      </c>
      <c r="P47" s="99"/>
      <c r="Q47" s="51" t="s">
        <v>484</v>
      </c>
    </row>
    <row r="48" spans="1:17" x14ac:dyDescent="0.25">
      <c r="A48" s="96">
        <v>71</v>
      </c>
      <c r="B48" s="100"/>
      <c r="C48" s="101" t="s">
        <v>49</v>
      </c>
      <c r="D48" s="62">
        <f t="shared" ref="D48:I48" si="4">D49-SUM(D22:D47)</f>
        <v>241525.59999999986</v>
      </c>
      <c r="E48" s="62">
        <f t="shared" si="4"/>
        <v>249839.62000000011</v>
      </c>
      <c r="F48" s="62">
        <f t="shared" si="4"/>
        <v>251824.21999999997</v>
      </c>
      <c r="G48" s="62">
        <f t="shared" si="4"/>
        <v>282020.9700000002</v>
      </c>
      <c r="H48" s="62">
        <f t="shared" si="4"/>
        <v>366629.99000000022</v>
      </c>
      <c r="I48" s="62">
        <f t="shared" si="4"/>
        <v>318368.48</v>
      </c>
      <c r="J48" s="63">
        <f t="shared" si="3"/>
        <v>7.1498885306721105E-2</v>
      </c>
      <c r="K48" s="64">
        <v>223450.61</v>
      </c>
      <c r="L48" s="64">
        <v>222194.34</v>
      </c>
      <c r="M48" s="64">
        <v>225517.14</v>
      </c>
      <c r="N48" s="64">
        <v>228920.94</v>
      </c>
      <c r="O48" s="64">
        <v>233499.35880000002</v>
      </c>
      <c r="P48" s="99"/>
    </row>
    <row r="49" spans="1:17" x14ac:dyDescent="0.25">
      <c r="A49" s="96">
        <v>71</v>
      </c>
      <c r="B49" s="107" t="s">
        <v>485</v>
      </c>
      <c r="C49" s="92" t="s">
        <v>325</v>
      </c>
      <c r="D49" s="105">
        <v>2206492.77</v>
      </c>
      <c r="E49" s="105">
        <v>2148379.37</v>
      </c>
      <c r="F49" s="105">
        <v>2210677.17</v>
      </c>
      <c r="G49" s="105">
        <v>2380450.4500000002</v>
      </c>
      <c r="H49" s="105">
        <v>2588329.4300000002</v>
      </c>
      <c r="I49" s="105">
        <v>2647121.09</v>
      </c>
      <c r="J49" s="104">
        <f t="shared" si="3"/>
        <v>4.6568899555958554E-2</v>
      </c>
      <c r="K49" s="105">
        <f>SUM(K22:K48)</f>
        <v>2163041.31</v>
      </c>
      <c r="L49" s="105">
        <f>SUM(L22:L48)</f>
        <v>2156031.17</v>
      </c>
      <c r="M49" s="105">
        <f>SUM(M22:M48)</f>
        <v>2195637.87</v>
      </c>
      <c r="N49" s="105">
        <f>SUM(N22:N48)</f>
        <v>2243867.7600000002</v>
      </c>
      <c r="O49" s="105">
        <f>SUM(O22:O48)</f>
        <v>2290027.4965870003</v>
      </c>
      <c r="P49" s="99" t="s">
        <v>486</v>
      </c>
      <c r="Q49" s="51" t="s">
        <v>487</v>
      </c>
    </row>
    <row r="50" spans="1:17" x14ac:dyDescent="0.25">
      <c r="A50" s="96">
        <v>72</v>
      </c>
      <c r="B50" s="58"/>
      <c r="C50" s="98" t="s">
        <v>488</v>
      </c>
      <c r="D50" s="62"/>
      <c r="E50" s="62"/>
      <c r="F50" s="62"/>
      <c r="G50" s="62"/>
      <c r="H50" s="62"/>
      <c r="I50" s="59"/>
      <c r="J50" s="63"/>
      <c r="K50" s="59"/>
      <c r="L50" s="59"/>
      <c r="M50" s="59"/>
      <c r="N50" s="59"/>
      <c r="O50" s="59"/>
      <c r="P50" s="99"/>
      <c r="Q50" s="51" t="s">
        <v>489</v>
      </c>
    </row>
    <row r="51" spans="1:17" x14ac:dyDescent="0.25">
      <c r="A51" s="96"/>
      <c r="B51" s="100" t="s">
        <v>490</v>
      </c>
      <c r="C51" s="101" t="s">
        <v>328</v>
      </c>
      <c r="D51" s="62">
        <v>2471959.31</v>
      </c>
      <c r="E51" s="62">
        <v>2525168.63</v>
      </c>
      <c r="F51" s="62">
        <v>2818903.52</v>
      </c>
      <c r="G51" s="62">
        <v>3210316.86</v>
      </c>
      <c r="H51" s="62">
        <v>3097000</v>
      </c>
      <c r="I51" s="62">
        <v>2997890.03</v>
      </c>
      <c r="J51" s="63">
        <f t="shared" ref="J51:J73" si="5">IF(ISERR(((I51/D51)^(1/4))-1),"",((I51/D51)^(1/4))-1)</f>
        <v>4.9406125811938928E-2</v>
      </c>
      <c r="K51" s="64">
        <v>2818000</v>
      </c>
      <c r="L51" s="64">
        <v>2818000</v>
      </c>
      <c r="M51" s="64">
        <v>2818000</v>
      </c>
      <c r="N51" s="64">
        <v>2818000</v>
      </c>
      <c r="O51" s="64">
        <v>2818000</v>
      </c>
      <c r="P51" s="99" t="s">
        <v>491</v>
      </c>
      <c r="Q51" s="51" t="s">
        <v>492</v>
      </c>
    </row>
    <row r="52" spans="1:17" x14ac:dyDescent="0.25">
      <c r="A52" s="96"/>
      <c r="B52" s="100" t="s">
        <v>327</v>
      </c>
      <c r="C52" s="101" t="s">
        <v>329</v>
      </c>
      <c r="D52" s="62"/>
      <c r="E52" s="62"/>
      <c r="F52" s="62"/>
      <c r="G52" s="62"/>
      <c r="H52" s="62"/>
      <c r="I52" s="59"/>
      <c r="J52" s="63" t="str">
        <f t="shared" si="5"/>
        <v/>
      </c>
      <c r="K52" s="64">
        <v>0</v>
      </c>
      <c r="L52" s="64">
        <v>0</v>
      </c>
      <c r="M52" s="64">
        <v>0</v>
      </c>
      <c r="N52" s="64">
        <v>0</v>
      </c>
      <c r="O52" s="64">
        <v>0</v>
      </c>
      <c r="P52" s="99" t="s">
        <v>491</v>
      </c>
      <c r="Q52" s="51" t="s">
        <v>493</v>
      </c>
    </row>
    <row r="53" spans="1:17" x14ac:dyDescent="0.25">
      <c r="A53" s="96"/>
      <c r="B53" s="100" t="s">
        <v>330</v>
      </c>
      <c r="C53" s="101" t="s">
        <v>331</v>
      </c>
      <c r="D53" s="62"/>
      <c r="E53" s="62"/>
      <c r="F53" s="62"/>
      <c r="G53" s="62"/>
      <c r="H53" s="62"/>
      <c r="I53" s="59"/>
      <c r="J53" s="63" t="str">
        <f t="shared" si="5"/>
        <v/>
      </c>
      <c r="K53" s="64">
        <v>0</v>
      </c>
      <c r="L53" s="64">
        <v>0</v>
      </c>
      <c r="M53" s="64">
        <v>0</v>
      </c>
      <c r="N53" s="64">
        <v>0</v>
      </c>
      <c r="O53" s="64">
        <v>0</v>
      </c>
      <c r="P53" s="99" t="s">
        <v>491</v>
      </c>
      <c r="Q53" s="51" t="s">
        <v>494</v>
      </c>
    </row>
    <row r="54" spans="1:17" x14ac:dyDescent="0.25">
      <c r="A54" s="96"/>
      <c r="B54" s="100" t="s">
        <v>332</v>
      </c>
      <c r="C54" s="101" t="s">
        <v>333</v>
      </c>
      <c r="D54" s="62"/>
      <c r="E54" s="62"/>
      <c r="F54" s="62"/>
      <c r="G54" s="62"/>
      <c r="H54" s="62"/>
      <c r="I54" s="59"/>
      <c r="J54" s="63" t="str">
        <f t="shared" si="5"/>
        <v/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99" t="s">
        <v>491</v>
      </c>
      <c r="Q54" s="51" t="s">
        <v>495</v>
      </c>
    </row>
    <row r="55" spans="1:17" x14ac:dyDescent="0.25">
      <c r="A55" s="96">
        <v>72</v>
      </c>
      <c r="B55" s="100" t="s">
        <v>496</v>
      </c>
      <c r="C55" s="101" t="s">
        <v>335</v>
      </c>
      <c r="D55" s="62">
        <v>110651.44</v>
      </c>
      <c r="E55" s="62">
        <v>218284.46</v>
      </c>
      <c r="F55" s="62">
        <v>358122.16</v>
      </c>
      <c r="G55" s="62">
        <v>178215.27</v>
      </c>
      <c r="H55" s="62">
        <v>178930.15</v>
      </c>
      <c r="I55" s="62">
        <v>115000</v>
      </c>
      <c r="J55" s="63">
        <f t="shared" si="5"/>
        <v>9.6833450929967313E-3</v>
      </c>
      <c r="K55" s="64">
        <v>95000</v>
      </c>
      <c r="L55" s="64">
        <v>95000</v>
      </c>
      <c r="M55" s="64">
        <v>95000</v>
      </c>
      <c r="N55" s="64">
        <v>95000</v>
      </c>
      <c r="O55" s="64">
        <v>95000</v>
      </c>
      <c r="P55" s="99" t="s">
        <v>497</v>
      </c>
      <c r="Q55" s="51" t="s">
        <v>498</v>
      </c>
    </row>
    <row r="56" spans="1:17" x14ac:dyDescent="0.25">
      <c r="A56" s="96">
        <v>72</v>
      </c>
      <c r="B56" s="100" t="s">
        <v>499</v>
      </c>
      <c r="C56" s="101" t="s">
        <v>337</v>
      </c>
      <c r="D56" s="62">
        <v>175989.41</v>
      </c>
      <c r="E56" s="62">
        <v>278944.46999999997</v>
      </c>
      <c r="F56" s="62">
        <v>207400.47</v>
      </c>
      <c r="G56" s="62">
        <v>416292.08</v>
      </c>
      <c r="H56" s="62">
        <v>407695.93</v>
      </c>
      <c r="I56" s="62">
        <v>359500</v>
      </c>
      <c r="J56" s="63">
        <f t="shared" si="5"/>
        <v>0.19550966049282037</v>
      </c>
      <c r="K56" s="64">
        <v>358000</v>
      </c>
      <c r="L56" s="64">
        <v>358000</v>
      </c>
      <c r="M56" s="64">
        <v>358000</v>
      </c>
      <c r="N56" s="64">
        <v>358000</v>
      </c>
      <c r="O56" s="64">
        <v>358000</v>
      </c>
      <c r="P56" s="99" t="s">
        <v>500</v>
      </c>
      <c r="Q56" s="51" t="s">
        <v>501</v>
      </c>
    </row>
    <row r="57" spans="1:17" x14ac:dyDescent="0.25">
      <c r="A57" s="96">
        <v>72</v>
      </c>
      <c r="B57" s="100" t="s">
        <v>502</v>
      </c>
      <c r="C57" s="101" t="s">
        <v>339</v>
      </c>
      <c r="D57" s="62">
        <v>22859.81</v>
      </c>
      <c r="E57" s="62">
        <v>30111.99</v>
      </c>
      <c r="F57" s="62">
        <v>48697.07</v>
      </c>
      <c r="G57" s="62">
        <v>25751.200000000001</v>
      </c>
      <c r="H57" s="62">
        <v>63000</v>
      </c>
      <c r="I57" s="62">
        <v>70000</v>
      </c>
      <c r="J57" s="63">
        <f t="shared" si="5"/>
        <v>0.32283706758319752</v>
      </c>
      <c r="K57" s="64">
        <v>70000</v>
      </c>
      <c r="L57" s="64">
        <v>70000</v>
      </c>
      <c r="M57" s="64">
        <v>70000</v>
      </c>
      <c r="N57" s="64">
        <v>70000</v>
      </c>
      <c r="O57" s="64">
        <v>70000</v>
      </c>
      <c r="P57" s="99" t="s">
        <v>503</v>
      </c>
      <c r="Q57" s="51" t="s">
        <v>504</v>
      </c>
    </row>
    <row r="58" spans="1:17" x14ac:dyDescent="0.25">
      <c r="A58" s="96">
        <v>72</v>
      </c>
      <c r="B58" s="100" t="s">
        <v>505</v>
      </c>
      <c r="C58" s="101" t="s">
        <v>341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3" t="str">
        <f t="shared" si="5"/>
        <v/>
      </c>
      <c r="K58" s="64">
        <v>0</v>
      </c>
      <c r="L58" s="64">
        <v>0</v>
      </c>
      <c r="M58" s="64">
        <v>0</v>
      </c>
      <c r="N58" s="64">
        <v>0</v>
      </c>
      <c r="O58" s="64">
        <v>0</v>
      </c>
      <c r="P58" s="99" t="s">
        <v>503</v>
      </c>
      <c r="Q58" s="51" t="s">
        <v>506</v>
      </c>
    </row>
    <row r="59" spans="1:17" x14ac:dyDescent="0.25">
      <c r="A59" s="96">
        <v>72</v>
      </c>
      <c r="B59" s="100" t="s">
        <v>507</v>
      </c>
      <c r="C59" s="101" t="s">
        <v>343</v>
      </c>
      <c r="D59" s="62">
        <v>5480.22</v>
      </c>
      <c r="E59" s="62">
        <v>13944.93</v>
      </c>
      <c r="F59" s="62">
        <v>5139.83</v>
      </c>
      <c r="G59" s="62">
        <v>5715.7</v>
      </c>
      <c r="H59" s="62">
        <v>8500</v>
      </c>
      <c r="I59" s="62">
        <v>15379.42</v>
      </c>
      <c r="J59" s="63">
        <f t="shared" si="5"/>
        <v>0.29430160883159173</v>
      </c>
      <c r="K59" s="64">
        <v>13300</v>
      </c>
      <c r="L59" s="64">
        <v>13300</v>
      </c>
      <c r="M59" s="64">
        <v>13300</v>
      </c>
      <c r="N59" s="64">
        <v>13300</v>
      </c>
      <c r="O59" s="64">
        <v>13300</v>
      </c>
      <c r="P59" s="99" t="s">
        <v>508</v>
      </c>
      <c r="Q59" s="51" t="s">
        <v>509</v>
      </c>
    </row>
    <row r="60" spans="1:17" x14ac:dyDescent="0.25">
      <c r="A60" s="96">
        <v>72</v>
      </c>
      <c r="B60" s="100" t="s">
        <v>510</v>
      </c>
      <c r="C60" s="101" t="s">
        <v>345</v>
      </c>
      <c r="D60" s="62">
        <v>6078.54</v>
      </c>
      <c r="E60" s="62">
        <v>6455.76</v>
      </c>
      <c r="F60" s="62">
        <v>649.4</v>
      </c>
      <c r="G60" s="62">
        <v>3902.64</v>
      </c>
      <c r="H60" s="62">
        <v>5500</v>
      </c>
      <c r="I60" s="62">
        <v>5000</v>
      </c>
      <c r="J60" s="63">
        <f t="shared" si="5"/>
        <v>-4.7658562620960909E-2</v>
      </c>
      <c r="K60" s="64">
        <v>5000</v>
      </c>
      <c r="L60" s="64">
        <v>5000</v>
      </c>
      <c r="M60" s="64">
        <v>5000</v>
      </c>
      <c r="N60" s="64">
        <v>5000</v>
      </c>
      <c r="O60" s="64">
        <v>5000</v>
      </c>
      <c r="P60" s="99" t="s">
        <v>508</v>
      </c>
      <c r="Q60" s="51" t="s">
        <v>511</v>
      </c>
    </row>
    <row r="61" spans="1:17" x14ac:dyDescent="0.25">
      <c r="A61" s="96">
        <v>72</v>
      </c>
      <c r="B61" s="100" t="s">
        <v>512</v>
      </c>
      <c r="C61" s="101" t="s">
        <v>347</v>
      </c>
      <c r="D61" s="62">
        <v>2215.9499999999998</v>
      </c>
      <c r="E61" s="62">
        <v>6974.83</v>
      </c>
      <c r="F61" s="62">
        <v>4662.8</v>
      </c>
      <c r="G61" s="62">
        <v>9567.4699999999993</v>
      </c>
      <c r="H61" s="62">
        <v>6000</v>
      </c>
      <c r="I61" s="62">
        <v>5955.32</v>
      </c>
      <c r="J61" s="63">
        <f t="shared" si="5"/>
        <v>0.28037234871988859</v>
      </c>
      <c r="K61" s="64">
        <v>5000</v>
      </c>
      <c r="L61" s="64">
        <v>5000</v>
      </c>
      <c r="M61" s="64">
        <v>5000</v>
      </c>
      <c r="N61" s="64">
        <v>5000</v>
      </c>
      <c r="O61" s="64">
        <v>5000</v>
      </c>
      <c r="P61" s="99" t="s">
        <v>508</v>
      </c>
      <c r="Q61" s="51" t="s">
        <v>513</v>
      </c>
    </row>
    <row r="62" spans="1:17" x14ac:dyDescent="0.25">
      <c r="A62" s="96">
        <v>72</v>
      </c>
      <c r="B62" s="100" t="s">
        <v>514</v>
      </c>
      <c r="C62" s="101" t="s">
        <v>349</v>
      </c>
      <c r="D62" s="62">
        <v>4742.1099999999997</v>
      </c>
      <c r="E62" s="62">
        <v>8423.42</v>
      </c>
      <c r="F62" s="62">
        <v>0</v>
      </c>
      <c r="G62" s="62">
        <v>6698.97</v>
      </c>
      <c r="H62" s="62">
        <v>5000</v>
      </c>
      <c r="I62" s="62">
        <v>4002.78</v>
      </c>
      <c r="J62" s="63">
        <f t="shared" si="5"/>
        <v>-4.1488066273021151E-2</v>
      </c>
      <c r="K62" s="64">
        <v>2500</v>
      </c>
      <c r="L62" s="64">
        <v>2500</v>
      </c>
      <c r="M62" s="64">
        <v>2500</v>
      </c>
      <c r="N62" s="64">
        <v>2500</v>
      </c>
      <c r="O62" s="64">
        <v>2500</v>
      </c>
      <c r="P62" s="99" t="s">
        <v>508</v>
      </c>
      <c r="Q62" s="51" t="s">
        <v>515</v>
      </c>
    </row>
    <row r="63" spans="1:17" ht="22.5" x14ac:dyDescent="0.25">
      <c r="A63" s="96">
        <v>72</v>
      </c>
      <c r="B63" s="100" t="s">
        <v>516</v>
      </c>
      <c r="C63" s="101" t="s">
        <v>351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3" t="str">
        <f t="shared" si="5"/>
        <v/>
      </c>
      <c r="K63" s="64">
        <v>0</v>
      </c>
      <c r="L63" s="64">
        <v>0</v>
      </c>
      <c r="M63" s="64">
        <v>0</v>
      </c>
      <c r="N63" s="64">
        <v>0</v>
      </c>
      <c r="O63" s="64">
        <v>0</v>
      </c>
      <c r="P63" s="99" t="s">
        <v>508</v>
      </c>
      <c r="Q63" s="51" t="s">
        <v>517</v>
      </c>
    </row>
    <row r="64" spans="1:17" x14ac:dyDescent="0.25">
      <c r="A64" s="96">
        <v>72</v>
      </c>
      <c r="B64" s="100" t="s">
        <v>518</v>
      </c>
      <c r="C64" s="101" t="s">
        <v>353</v>
      </c>
      <c r="D64" s="62">
        <v>9898.2999999999993</v>
      </c>
      <c r="E64" s="62">
        <v>11090.19</v>
      </c>
      <c r="F64" s="62">
        <v>3102.57</v>
      </c>
      <c r="G64" s="62">
        <v>9947.23</v>
      </c>
      <c r="H64" s="62">
        <v>8723.57</v>
      </c>
      <c r="I64" s="62">
        <v>5000</v>
      </c>
      <c r="J64" s="63">
        <f t="shared" si="5"/>
        <v>-0.15695191156250421</v>
      </c>
      <c r="K64" s="64">
        <v>5000</v>
      </c>
      <c r="L64" s="64">
        <v>5000</v>
      </c>
      <c r="M64" s="64">
        <v>5000</v>
      </c>
      <c r="N64" s="64">
        <v>5000</v>
      </c>
      <c r="O64" s="64">
        <v>5000</v>
      </c>
      <c r="P64" s="99" t="s">
        <v>508</v>
      </c>
      <c r="Q64" s="51" t="s">
        <v>519</v>
      </c>
    </row>
    <row r="65" spans="1:17" x14ac:dyDescent="0.25">
      <c r="A65" s="96">
        <v>72</v>
      </c>
      <c r="B65" s="100" t="s">
        <v>520</v>
      </c>
      <c r="C65" s="101" t="s">
        <v>355</v>
      </c>
      <c r="D65" s="62">
        <v>73482.33</v>
      </c>
      <c r="E65" s="62">
        <v>76155.789999999994</v>
      </c>
      <c r="F65" s="62">
        <v>59092.41</v>
      </c>
      <c r="G65" s="62">
        <v>57270.93</v>
      </c>
      <c r="H65" s="62">
        <v>88000</v>
      </c>
      <c r="I65" s="62">
        <v>80000</v>
      </c>
      <c r="J65" s="63">
        <f t="shared" si="5"/>
        <v>2.1472707013090231E-2</v>
      </c>
      <c r="K65" s="64">
        <v>60000</v>
      </c>
      <c r="L65" s="64">
        <v>60000</v>
      </c>
      <c r="M65" s="64">
        <v>60000</v>
      </c>
      <c r="N65" s="64">
        <v>60000</v>
      </c>
      <c r="O65" s="64">
        <v>60000</v>
      </c>
      <c r="P65" s="99" t="s">
        <v>508</v>
      </c>
      <c r="Q65" s="51" t="s">
        <v>521</v>
      </c>
    </row>
    <row r="66" spans="1:17" x14ac:dyDescent="0.25">
      <c r="A66" s="96">
        <v>72</v>
      </c>
      <c r="B66" s="100" t="s">
        <v>522</v>
      </c>
      <c r="C66" s="101" t="s">
        <v>357</v>
      </c>
      <c r="D66" s="62">
        <v>12784.28</v>
      </c>
      <c r="E66" s="62">
        <v>11227.24</v>
      </c>
      <c r="F66" s="62">
        <v>0</v>
      </c>
      <c r="G66" s="62">
        <v>11891.32</v>
      </c>
      <c r="H66" s="62">
        <v>12000</v>
      </c>
      <c r="I66" s="62">
        <v>10000</v>
      </c>
      <c r="J66" s="63">
        <f t="shared" si="5"/>
        <v>-5.9560349291233106E-2</v>
      </c>
      <c r="K66" s="64">
        <v>10000</v>
      </c>
      <c r="L66" s="64">
        <v>10000</v>
      </c>
      <c r="M66" s="64">
        <v>10000</v>
      </c>
      <c r="N66" s="64">
        <v>10000</v>
      </c>
      <c r="O66" s="64">
        <v>10000</v>
      </c>
      <c r="P66" s="99" t="s">
        <v>508</v>
      </c>
      <c r="Q66" s="51" t="s">
        <v>523</v>
      </c>
    </row>
    <row r="67" spans="1:17" x14ac:dyDescent="0.25">
      <c r="A67" s="96">
        <v>72</v>
      </c>
      <c r="B67" s="100" t="s">
        <v>524</v>
      </c>
      <c r="C67" s="101" t="s">
        <v>359</v>
      </c>
      <c r="D67" s="62">
        <v>17906.48</v>
      </c>
      <c r="E67" s="62">
        <v>16291.4</v>
      </c>
      <c r="F67" s="62">
        <v>18017.990000000002</v>
      </c>
      <c r="G67" s="62">
        <v>25578.04</v>
      </c>
      <c r="H67" s="62">
        <v>30300</v>
      </c>
      <c r="I67" s="62">
        <v>15000</v>
      </c>
      <c r="J67" s="63">
        <f t="shared" si="5"/>
        <v>-4.3312148150986052E-2</v>
      </c>
      <c r="K67" s="64">
        <v>15000</v>
      </c>
      <c r="L67" s="64">
        <v>15000</v>
      </c>
      <c r="M67" s="64">
        <v>15000</v>
      </c>
      <c r="N67" s="64">
        <v>15000</v>
      </c>
      <c r="O67" s="64">
        <v>15000</v>
      </c>
      <c r="P67" s="99" t="s">
        <v>508</v>
      </c>
      <c r="Q67" s="51" t="s">
        <v>525</v>
      </c>
    </row>
    <row r="68" spans="1:17" x14ac:dyDescent="0.25">
      <c r="A68" s="96">
        <v>72</v>
      </c>
      <c r="B68" s="100" t="s">
        <v>526</v>
      </c>
      <c r="C68" s="101" t="s">
        <v>361</v>
      </c>
      <c r="D68" s="62">
        <v>35716.959999999999</v>
      </c>
      <c r="E68" s="62">
        <v>34334.75</v>
      </c>
      <c r="F68" s="62">
        <v>49474.07</v>
      </c>
      <c r="G68" s="62">
        <v>97653.32</v>
      </c>
      <c r="H68" s="62">
        <v>111413.6</v>
      </c>
      <c r="I68" s="62">
        <v>135421.62</v>
      </c>
      <c r="J68" s="63">
        <f t="shared" si="5"/>
        <v>0.39541497505017298</v>
      </c>
      <c r="K68" s="64">
        <v>67564.679999999993</v>
      </c>
      <c r="L68" s="64">
        <v>68275.97</v>
      </c>
      <c r="M68" s="64">
        <v>69001.490000000005</v>
      </c>
      <c r="N68" s="64">
        <v>69741.52</v>
      </c>
      <c r="O68" s="64">
        <v>71136.35040000001</v>
      </c>
      <c r="P68" s="99" t="s">
        <v>508</v>
      </c>
      <c r="Q68" s="51" t="s">
        <v>527</v>
      </c>
    </row>
    <row r="69" spans="1:17" x14ac:dyDescent="0.25">
      <c r="A69" s="96">
        <v>72</v>
      </c>
      <c r="B69" s="100" t="s">
        <v>528</v>
      </c>
      <c r="C69" s="101" t="s">
        <v>363</v>
      </c>
      <c r="D69" s="62">
        <v>810262.4</v>
      </c>
      <c r="E69" s="62">
        <v>786479.44</v>
      </c>
      <c r="F69" s="62">
        <v>712054.19</v>
      </c>
      <c r="G69" s="62">
        <v>851951.12</v>
      </c>
      <c r="H69" s="62">
        <v>861006.66</v>
      </c>
      <c r="I69" s="62">
        <v>1083418.44</v>
      </c>
      <c r="J69" s="63">
        <f t="shared" si="5"/>
        <v>7.5332159502062179E-2</v>
      </c>
      <c r="K69" s="64">
        <v>1026734.31</v>
      </c>
      <c r="L69" s="64">
        <v>1032482.31</v>
      </c>
      <c r="M69" s="64">
        <v>1038374.01</v>
      </c>
      <c r="N69" s="64">
        <v>1064320.8600000001</v>
      </c>
      <c r="O69" s="64">
        <v>1090928.8814999999</v>
      </c>
      <c r="P69" s="99" t="s">
        <v>529</v>
      </c>
      <c r="Q69" s="51" t="s">
        <v>530</v>
      </c>
    </row>
    <row r="70" spans="1:17" x14ac:dyDescent="0.25">
      <c r="A70" s="96">
        <v>72</v>
      </c>
      <c r="B70" s="100" t="s">
        <v>531</v>
      </c>
      <c r="C70" s="101" t="s">
        <v>365</v>
      </c>
      <c r="D70" s="62">
        <v>9542.75</v>
      </c>
      <c r="E70" s="62">
        <v>9449.65</v>
      </c>
      <c r="F70" s="62">
        <v>9775.5</v>
      </c>
      <c r="G70" s="62">
        <v>0</v>
      </c>
      <c r="H70" s="62">
        <v>9850</v>
      </c>
      <c r="I70" s="62">
        <v>9850</v>
      </c>
      <c r="J70" s="63">
        <f t="shared" si="5"/>
        <v>7.9539033764508549E-3</v>
      </c>
      <c r="K70" s="64">
        <v>9850</v>
      </c>
      <c r="L70" s="64">
        <v>9850</v>
      </c>
      <c r="M70" s="64">
        <v>9850</v>
      </c>
      <c r="N70" s="64">
        <v>9850</v>
      </c>
      <c r="O70" s="64">
        <v>9850</v>
      </c>
      <c r="P70" s="99" t="s">
        <v>532</v>
      </c>
      <c r="Q70" s="51" t="s">
        <v>533</v>
      </c>
    </row>
    <row r="71" spans="1:17" x14ac:dyDescent="0.25">
      <c r="A71" s="96">
        <v>72</v>
      </c>
      <c r="B71" s="100" t="s">
        <v>534</v>
      </c>
      <c r="C71" s="101" t="s">
        <v>367</v>
      </c>
      <c r="D71" s="62">
        <v>4001.2</v>
      </c>
      <c r="E71" s="62">
        <v>19840.38</v>
      </c>
      <c r="F71" s="62">
        <v>2064.91</v>
      </c>
      <c r="G71" s="62">
        <v>15619.59</v>
      </c>
      <c r="H71" s="62">
        <v>10819.19</v>
      </c>
      <c r="I71" s="62">
        <v>0</v>
      </c>
      <c r="J71" s="63">
        <f t="shared" si="5"/>
        <v>-1</v>
      </c>
      <c r="K71" s="64">
        <v>0</v>
      </c>
      <c r="L71" s="64">
        <v>0</v>
      </c>
      <c r="M71" s="64">
        <v>0</v>
      </c>
      <c r="N71" s="64">
        <v>0</v>
      </c>
      <c r="O71" s="64">
        <v>0</v>
      </c>
      <c r="P71" s="99" t="s">
        <v>532</v>
      </c>
      <c r="Q71" s="51" t="s">
        <v>535</v>
      </c>
    </row>
    <row r="72" spans="1:17" x14ac:dyDescent="0.25">
      <c r="A72" s="96">
        <v>72</v>
      </c>
      <c r="B72" s="100"/>
      <c r="C72" s="101" t="s">
        <v>49</v>
      </c>
      <c r="D72" s="62">
        <f t="shared" ref="D72:I72" si="6">D73-SUM(D51:D71)</f>
        <v>276169.04999999981</v>
      </c>
      <c r="E72" s="62">
        <f t="shared" si="6"/>
        <v>256259.70000000065</v>
      </c>
      <c r="F72" s="62">
        <f t="shared" si="6"/>
        <v>276453.96999999974</v>
      </c>
      <c r="G72" s="62">
        <f t="shared" si="6"/>
        <v>318346.76999999955</v>
      </c>
      <c r="H72" s="62">
        <f t="shared" si="6"/>
        <v>317012.88999999966</v>
      </c>
      <c r="I72" s="62">
        <f t="shared" si="6"/>
        <v>336274.69000000041</v>
      </c>
      <c r="J72" s="63">
        <f t="shared" si="5"/>
        <v>5.0460662742457307E-2</v>
      </c>
      <c r="K72" s="64">
        <v>320142.99</v>
      </c>
      <c r="L72" s="64">
        <v>328207.21999999997</v>
      </c>
      <c r="M72" s="64">
        <v>336492.08</v>
      </c>
      <c r="N72" s="64">
        <v>345003.88</v>
      </c>
      <c r="O72" s="64">
        <v>353628.97699999996</v>
      </c>
      <c r="P72" s="99" t="s">
        <v>532</v>
      </c>
    </row>
    <row r="73" spans="1:17" x14ac:dyDescent="0.25">
      <c r="A73" s="96">
        <v>72</v>
      </c>
      <c r="B73" s="107" t="s">
        <v>536</v>
      </c>
      <c r="C73" s="92" t="s">
        <v>368</v>
      </c>
      <c r="D73" s="105">
        <v>4049740.54</v>
      </c>
      <c r="E73" s="105">
        <v>4309437.03</v>
      </c>
      <c r="F73" s="105">
        <v>4573610.8600000003</v>
      </c>
      <c r="G73" s="105">
        <v>5244718.51</v>
      </c>
      <c r="H73" s="105">
        <v>5220751.99</v>
      </c>
      <c r="I73" s="105">
        <v>5247692.3</v>
      </c>
      <c r="J73" s="104">
        <f t="shared" si="5"/>
        <v>6.6928437087018677E-2</v>
      </c>
      <c r="K73" s="105">
        <f>SUM(K51:K72)</f>
        <v>4881091.9800000004</v>
      </c>
      <c r="L73" s="105">
        <f>SUM(L51:L72)</f>
        <v>4895615.5</v>
      </c>
      <c r="M73" s="105">
        <f>SUM(M51:M72)</f>
        <v>4910517.58</v>
      </c>
      <c r="N73" s="105">
        <f>SUM(N51:N72)</f>
        <v>4945716.26</v>
      </c>
      <c r="O73" s="105">
        <f>SUM(O51:O72)</f>
        <v>4982344.2089</v>
      </c>
      <c r="P73" s="99"/>
      <c r="Q73" s="51" t="s">
        <v>537</v>
      </c>
    </row>
    <row r="74" spans="1:17" x14ac:dyDescent="0.25">
      <c r="A74" s="108" t="s">
        <v>538</v>
      </c>
      <c r="B74" s="58"/>
      <c r="C74" s="98" t="s">
        <v>369</v>
      </c>
      <c r="D74" s="59"/>
      <c r="E74" s="59"/>
      <c r="F74" s="59"/>
      <c r="G74" s="59"/>
      <c r="H74" s="59"/>
      <c r="I74" s="59"/>
      <c r="J74" s="63"/>
      <c r="K74" s="59"/>
      <c r="L74" s="59"/>
      <c r="M74" s="59"/>
      <c r="N74" s="59"/>
      <c r="O74" s="59"/>
      <c r="P74" s="99"/>
      <c r="Q74" s="51" t="s">
        <v>539</v>
      </c>
    </row>
    <row r="75" spans="1:17" x14ac:dyDescent="0.25">
      <c r="A75" s="108" t="s">
        <v>538</v>
      </c>
      <c r="B75" s="100" t="s">
        <v>540</v>
      </c>
      <c r="C75" s="101" t="s">
        <v>371</v>
      </c>
      <c r="D75" s="62">
        <v>2425.2800000000002</v>
      </c>
      <c r="E75" s="62">
        <v>1152.18</v>
      </c>
      <c r="F75" s="62">
        <v>74.69</v>
      </c>
      <c r="G75" s="62">
        <v>183.15</v>
      </c>
      <c r="H75" s="62">
        <v>216.52</v>
      </c>
      <c r="I75" s="62">
        <v>20</v>
      </c>
      <c r="J75" s="63">
        <f t="shared" ref="J75:J89" si="7">IF(ISERR(((I75/D75)^(1/4))-1),"",((I75/D75)^(1/4))-1)</f>
        <v>-0.69865289225733518</v>
      </c>
      <c r="K75" s="64">
        <v>0</v>
      </c>
      <c r="L75" s="64">
        <v>0</v>
      </c>
      <c r="M75" s="64">
        <v>0</v>
      </c>
      <c r="N75" s="64">
        <v>0</v>
      </c>
      <c r="O75" s="64">
        <v>0</v>
      </c>
      <c r="P75" s="99" t="s">
        <v>541</v>
      </c>
      <c r="Q75" s="51" t="s">
        <v>542</v>
      </c>
    </row>
    <row r="76" spans="1:17" x14ac:dyDescent="0.25">
      <c r="A76" s="108" t="s">
        <v>538</v>
      </c>
      <c r="B76" s="100" t="s">
        <v>543</v>
      </c>
      <c r="C76" s="101" t="s">
        <v>373</v>
      </c>
      <c r="D76" s="62">
        <v>0</v>
      </c>
      <c r="E76" s="62">
        <v>0</v>
      </c>
      <c r="F76" s="62">
        <v>1279.79</v>
      </c>
      <c r="G76" s="62">
        <v>926</v>
      </c>
      <c r="H76" s="62">
        <v>484.6</v>
      </c>
      <c r="I76" s="62">
        <v>0</v>
      </c>
      <c r="J76" s="63" t="str">
        <f t="shared" si="7"/>
        <v/>
      </c>
      <c r="K76" s="64">
        <v>0</v>
      </c>
      <c r="L76" s="64">
        <v>0</v>
      </c>
      <c r="M76" s="64">
        <v>0</v>
      </c>
      <c r="N76" s="64">
        <v>0</v>
      </c>
      <c r="O76" s="64">
        <v>0</v>
      </c>
      <c r="P76" s="99" t="s">
        <v>541</v>
      </c>
      <c r="Q76" s="51" t="s">
        <v>544</v>
      </c>
    </row>
    <row r="77" spans="1:17" x14ac:dyDescent="0.25">
      <c r="A77" s="108" t="s">
        <v>538</v>
      </c>
      <c r="B77" s="100" t="s">
        <v>545</v>
      </c>
      <c r="C77" s="101" t="s">
        <v>375</v>
      </c>
      <c r="D77" s="62">
        <v>32910.94</v>
      </c>
      <c r="E77" s="62">
        <v>30085.63</v>
      </c>
      <c r="F77" s="62">
        <v>27138.94</v>
      </c>
      <c r="G77" s="62">
        <v>24073.37</v>
      </c>
      <c r="H77" s="62">
        <v>24073.37</v>
      </c>
      <c r="I77" s="62">
        <v>20958.23</v>
      </c>
      <c r="J77" s="63">
        <f t="shared" si="7"/>
        <v>-0.10668715489564273</v>
      </c>
      <c r="K77" s="64">
        <v>17769.14</v>
      </c>
      <c r="L77" s="64">
        <v>14355.45</v>
      </c>
      <c r="M77" s="64">
        <v>10879.6</v>
      </c>
      <c r="N77" s="64">
        <v>7267.12</v>
      </c>
      <c r="O77" s="64">
        <v>6982.34</v>
      </c>
      <c r="P77" s="99" t="s">
        <v>541</v>
      </c>
      <c r="Q77" s="51" t="s">
        <v>546</v>
      </c>
    </row>
    <row r="78" spans="1:17" x14ac:dyDescent="0.25">
      <c r="A78" s="108" t="s">
        <v>538</v>
      </c>
      <c r="B78" s="100" t="s">
        <v>547</v>
      </c>
      <c r="C78" s="101" t="s">
        <v>377</v>
      </c>
      <c r="D78" s="62">
        <v>0</v>
      </c>
      <c r="E78" s="62">
        <v>0</v>
      </c>
      <c r="F78" s="62">
        <v>0</v>
      </c>
      <c r="G78" s="62">
        <v>0</v>
      </c>
      <c r="H78" s="62">
        <v>0</v>
      </c>
      <c r="I78" s="62">
        <v>0</v>
      </c>
      <c r="J78" s="63" t="str">
        <f t="shared" si="7"/>
        <v/>
      </c>
      <c r="K78" s="64">
        <v>0</v>
      </c>
      <c r="L78" s="64">
        <v>0</v>
      </c>
      <c r="M78" s="64">
        <v>0</v>
      </c>
      <c r="N78" s="64">
        <v>0</v>
      </c>
      <c r="O78" s="64">
        <v>0</v>
      </c>
      <c r="P78" s="99" t="s">
        <v>541</v>
      </c>
      <c r="Q78" s="51" t="s">
        <v>548</v>
      </c>
    </row>
    <row r="79" spans="1:17" x14ac:dyDescent="0.25">
      <c r="A79" s="108" t="s">
        <v>538</v>
      </c>
      <c r="B79" s="100" t="s">
        <v>549</v>
      </c>
      <c r="C79" s="101" t="s">
        <v>379</v>
      </c>
      <c r="D79" s="62">
        <v>0</v>
      </c>
      <c r="E79" s="62">
        <v>0</v>
      </c>
      <c r="F79" s="62">
        <v>0</v>
      </c>
      <c r="G79" s="62">
        <v>0</v>
      </c>
      <c r="H79" s="62">
        <v>0</v>
      </c>
      <c r="I79" s="62">
        <v>0</v>
      </c>
      <c r="J79" s="63" t="str">
        <f t="shared" si="7"/>
        <v/>
      </c>
      <c r="K79" s="64">
        <v>0</v>
      </c>
      <c r="L79" s="64">
        <v>0</v>
      </c>
      <c r="M79" s="64">
        <v>0</v>
      </c>
      <c r="N79" s="64">
        <v>0</v>
      </c>
      <c r="O79" s="64">
        <v>0</v>
      </c>
      <c r="P79" s="99" t="s">
        <v>541</v>
      </c>
      <c r="Q79" s="51" t="s">
        <v>550</v>
      </c>
    </row>
    <row r="80" spans="1:17" ht="22.5" x14ac:dyDescent="0.25">
      <c r="A80" s="108" t="s">
        <v>538</v>
      </c>
      <c r="B80" s="100" t="s">
        <v>551</v>
      </c>
      <c r="C80" s="101" t="s">
        <v>381</v>
      </c>
      <c r="D80" s="62">
        <v>51350.05</v>
      </c>
      <c r="E80" s="62">
        <v>46877.18</v>
      </c>
      <c r="F80" s="62">
        <v>45986.03</v>
      </c>
      <c r="G80" s="62">
        <v>44948.77</v>
      </c>
      <c r="H80" s="62">
        <v>40037.35</v>
      </c>
      <c r="I80" s="62">
        <v>42955.02</v>
      </c>
      <c r="J80" s="63">
        <f t="shared" si="7"/>
        <v>-4.3646913807689924E-2</v>
      </c>
      <c r="K80" s="64">
        <v>43104.61</v>
      </c>
      <c r="L80" s="64">
        <v>42638.39</v>
      </c>
      <c r="M80" s="64">
        <v>42205.73</v>
      </c>
      <c r="N80" s="64">
        <v>41773.599999999999</v>
      </c>
      <c r="O80" s="64">
        <v>41723.47</v>
      </c>
      <c r="P80" s="99" t="s">
        <v>541</v>
      </c>
      <c r="Q80" s="51" t="s">
        <v>552</v>
      </c>
    </row>
    <row r="81" spans="1:17" x14ac:dyDescent="0.25">
      <c r="A81" s="108" t="s">
        <v>538</v>
      </c>
      <c r="B81" s="100" t="s">
        <v>553</v>
      </c>
      <c r="C81" s="101" t="s">
        <v>383</v>
      </c>
      <c r="D81" s="62">
        <v>0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3" t="str">
        <f t="shared" si="7"/>
        <v/>
      </c>
      <c r="K81" s="64">
        <v>0</v>
      </c>
      <c r="L81" s="64">
        <v>0</v>
      </c>
      <c r="M81" s="64">
        <v>0</v>
      </c>
      <c r="N81" s="64">
        <v>0</v>
      </c>
      <c r="O81" s="64">
        <v>0</v>
      </c>
      <c r="P81" s="99" t="s">
        <v>541</v>
      </c>
      <c r="Q81" s="51" t="s">
        <v>554</v>
      </c>
    </row>
    <row r="82" spans="1:17" x14ac:dyDescent="0.25">
      <c r="A82" s="108" t="s">
        <v>538</v>
      </c>
      <c r="B82" s="100" t="s">
        <v>555</v>
      </c>
      <c r="C82" s="101" t="s">
        <v>385</v>
      </c>
      <c r="D82" s="62">
        <v>89396.81</v>
      </c>
      <c r="E82" s="62">
        <v>84610.29</v>
      </c>
      <c r="F82" s="62">
        <v>87607.53</v>
      </c>
      <c r="G82" s="62">
        <v>90655.79</v>
      </c>
      <c r="H82" s="62">
        <v>90655.79</v>
      </c>
      <c r="I82" s="62">
        <v>93824.18</v>
      </c>
      <c r="J82" s="63">
        <f t="shared" si="7"/>
        <v>1.2157712913489771E-2</v>
      </c>
      <c r="K82" s="64">
        <v>97147.29</v>
      </c>
      <c r="L82" s="64">
        <v>98921.29</v>
      </c>
      <c r="M82" s="64">
        <v>102397.13</v>
      </c>
      <c r="N82" s="64">
        <v>91243.17</v>
      </c>
      <c r="O82" s="64">
        <v>89158.23</v>
      </c>
      <c r="P82" s="99" t="s">
        <v>556</v>
      </c>
      <c r="Q82" s="51" t="s">
        <v>557</v>
      </c>
    </row>
    <row r="83" spans="1:17" x14ac:dyDescent="0.25">
      <c r="A83" s="108" t="s">
        <v>538</v>
      </c>
      <c r="B83" s="100" t="s">
        <v>558</v>
      </c>
      <c r="C83" s="101" t="s">
        <v>387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3" t="str">
        <f t="shared" si="7"/>
        <v/>
      </c>
      <c r="K83" s="64">
        <v>0</v>
      </c>
      <c r="L83" s="64">
        <v>0</v>
      </c>
      <c r="M83" s="64">
        <v>0</v>
      </c>
      <c r="N83" s="64">
        <v>0</v>
      </c>
      <c r="O83" s="64">
        <v>0</v>
      </c>
      <c r="P83" s="99" t="s">
        <v>556</v>
      </c>
      <c r="Q83" s="51" t="s">
        <v>559</v>
      </c>
    </row>
    <row r="84" spans="1:17" x14ac:dyDescent="0.25">
      <c r="A84" s="108" t="s">
        <v>538</v>
      </c>
      <c r="B84" s="100" t="s">
        <v>560</v>
      </c>
      <c r="C84" s="101" t="s">
        <v>389</v>
      </c>
      <c r="D84" s="62">
        <v>0</v>
      </c>
      <c r="E84" s="62">
        <v>0</v>
      </c>
      <c r="F84" s="62">
        <v>0</v>
      </c>
      <c r="G84" s="62">
        <v>0</v>
      </c>
      <c r="H84" s="62">
        <v>0</v>
      </c>
      <c r="I84" s="62">
        <v>0</v>
      </c>
      <c r="J84" s="63" t="str">
        <f t="shared" si="7"/>
        <v/>
      </c>
      <c r="K84" s="64">
        <v>0</v>
      </c>
      <c r="L84" s="64">
        <v>0</v>
      </c>
      <c r="M84" s="64">
        <v>0</v>
      </c>
      <c r="N84" s="64">
        <v>0</v>
      </c>
      <c r="O84" s="64">
        <v>0</v>
      </c>
      <c r="P84" s="99" t="s">
        <v>556</v>
      </c>
      <c r="Q84" s="51" t="s">
        <v>561</v>
      </c>
    </row>
    <row r="85" spans="1:17" x14ac:dyDescent="0.25">
      <c r="A85" s="108" t="s">
        <v>538</v>
      </c>
      <c r="B85" s="100" t="s">
        <v>562</v>
      </c>
      <c r="C85" s="101" t="s">
        <v>391</v>
      </c>
      <c r="D85" s="62">
        <v>154868.76</v>
      </c>
      <c r="E85" s="62">
        <v>157101.79999999999</v>
      </c>
      <c r="F85" s="62">
        <v>159434.47</v>
      </c>
      <c r="G85" s="62">
        <v>161428.15</v>
      </c>
      <c r="H85" s="62">
        <v>161729.87</v>
      </c>
      <c r="I85" s="62">
        <v>163953.29999999999</v>
      </c>
      <c r="J85" s="63">
        <f t="shared" si="7"/>
        <v>1.435292375001751E-2</v>
      </c>
      <c r="K85" s="64">
        <v>158600.15</v>
      </c>
      <c r="L85" s="64">
        <v>156888.78</v>
      </c>
      <c r="M85" s="64">
        <v>155300.60999999999</v>
      </c>
      <c r="N85" s="64">
        <v>153714.41</v>
      </c>
      <c r="O85" s="64">
        <v>155282.296982</v>
      </c>
      <c r="P85" s="99" t="s">
        <v>563</v>
      </c>
      <c r="Q85" s="51" t="s">
        <v>564</v>
      </c>
    </row>
    <row r="86" spans="1:17" x14ac:dyDescent="0.25">
      <c r="A86" s="108" t="s">
        <v>538</v>
      </c>
      <c r="B86" s="100" t="s">
        <v>565</v>
      </c>
      <c r="C86" s="101" t="s">
        <v>393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3" t="str">
        <f t="shared" si="7"/>
        <v/>
      </c>
      <c r="K86" s="64">
        <v>0</v>
      </c>
      <c r="L86" s="64">
        <v>0</v>
      </c>
      <c r="M86" s="64">
        <v>0</v>
      </c>
      <c r="N86" s="64">
        <v>0</v>
      </c>
      <c r="O86" s="64">
        <v>0</v>
      </c>
      <c r="P86" s="99" t="s">
        <v>563</v>
      </c>
      <c r="Q86" s="51" t="s">
        <v>566</v>
      </c>
    </row>
    <row r="87" spans="1:17" x14ac:dyDescent="0.25">
      <c r="A87" s="108" t="s">
        <v>538</v>
      </c>
      <c r="B87" s="100" t="s">
        <v>567</v>
      </c>
      <c r="C87" s="101" t="s">
        <v>395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3" t="str">
        <f t="shared" si="7"/>
        <v/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99" t="s">
        <v>541</v>
      </c>
      <c r="Q87" s="51" t="s">
        <v>568</v>
      </c>
    </row>
    <row r="88" spans="1:17" x14ac:dyDescent="0.25">
      <c r="A88" s="108"/>
      <c r="B88" s="100"/>
      <c r="C88" s="101" t="s">
        <v>49</v>
      </c>
      <c r="D88" s="62">
        <f t="shared" ref="D88:I88" si="8">D89-SUM(D75:D87)</f>
        <v>0</v>
      </c>
      <c r="E88" s="62">
        <f t="shared" si="8"/>
        <v>0</v>
      </c>
      <c r="F88" s="62">
        <f t="shared" si="8"/>
        <v>0</v>
      </c>
      <c r="G88" s="62">
        <f t="shared" si="8"/>
        <v>0</v>
      </c>
      <c r="H88" s="62">
        <f t="shared" si="8"/>
        <v>0</v>
      </c>
      <c r="I88" s="62">
        <f t="shared" si="8"/>
        <v>0</v>
      </c>
      <c r="J88" s="63" t="str">
        <f t="shared" si="7"/>
        <v/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  <c r="P88" s="102" t="s">
        <v>569</v>
      </c>
    </row>
    <row r="89" spans="1:17" x14ac:dyDescent="0.25">
      <c r="A89" s="96"/>
      <c r="B89" s="107" t="s">
        <v>570</v>
      </c>
      <c r="C89" s="92" t="s">
        <v>396</v>
      </c>
      <c r="D89" s="105">
        <v>330951.84000000003</v>
      </c>
      <c r="E89" s="105">
        <v>319827.08</v>
      </c>
      <c r="F89" s="105">
        <v>321521.45</v>
      </c>
      <c r="G89" s="105">
        <v>322215.23</v>
      </c>
      <c r="H89" s="105">
        <v>317197.5</v>
      </c>
      <c r="I89" s="105">
        <v>321710.73</v>
      </c>
      <c r="J89" s="92">
        <f t="shared" si="7"/>
        <v>-7.0550153451481856E-3</v>
      </c>
      <c r="K89" s="105">
        <f>SUM(K75:K88)</f>
        <v>316621.18999999994</v>
      </c>
      <c r="L89" s="105">
        <f>SUM(L75:L88)</f>
        <v>312803.91000000003</v>
      </c>
      <c r="M89" s="105">
        <f>SUM(M75:M88)</f>
        <v>310783.07</v>
      </c>
      <c r="N89" s="105">
        <f>SUM(N75:N88)</f>
        <v>293998.30000000005</v>
      </c>
      <c r="O89" s="105">
        <f>SUM(O75:O88)</f>
        <v>293146.33698199998</v>
      </c>
      <c r="P89" s="99"/>
      <c r="Q89" s="51" t="s">
        <v>571</v>
      </c>
    </row>
    <row r="90" spans="1:17" x14ac:dyDescent="0.25">
      <c r="A90" s="109"/>
      <c r="B90" s="110" t="s">
        <v>572</v>
      </c>
      <c r="C90" s="314" t="s">
        <v>573</v>
      </c>
      <c r="D90" s="314"/>
      <c r="E90" s="314"/>
      <c r="F90" s="314"/>
      <c r="G90" s="314"/>
      <c r="H90" s="314"/>
      <c r="I90" s="314"/>
      <c r="J90" s="314"/>
      <c r="K90" s="111">
        <f>'[1]Evol nouveaux emprunts'!G3</f>
        <v>0</v>
      </c>
      <c r="L90" s="112">
        <f>'[1]Evol nouveaux emprunts'!I3</f>
        <v>0</v>
      </c>
      <c r="M90" s="113">
        <f>'[1]Evol nouveaux emprunts'!K3</f>
        <v>0</v>
      </c>
      <c r="N90" s="112">
        <f>'[1]Evol nouveaux emprunts'!M3</f>
        <v>0</v>
      </c>
      <c r="O90" s="112">
        <f>'[1]Evol nouveaux emprunts'!O3</f>
        <v>0</v>
      </c>
      <c r="P90" s="114"/>
      <c r="Q90" s="51" t="s">
        <v>574</v>
      </c>
    </row>
    <row r="91" spans="1:17" x14ac:dyDescent="0.25">
      <c r="A91" s="109"/>
      <c r="B91" s="110" t="s">
        <v>572</v>
      </c>
      <c r="C91" s="315" t="s">
        <v>575</v>
      </c>
      <c r="D91" s="315"/>
      <c r="E91" s="315"/>
      <c r="F91" s="315"/>
      <c r="G91" s="315"/>
      <c r="H91" s="315"/>
      <c r="I91" s="315"/>
      <c r="J91" s="315"/>
      <c r="K91" s="111">
        <f>'[1]Evol nouveaux emprunts'!H3</f>
        <v>0</v>
      </c>
      <c r="L91" s="112">
        <f>'[1]Evol nouveaux emprunts'!J3</f>
        <v>0</v>
      </c>
      <c r="M91" s="112">
        <f>'[1]Evol nouveaux emprunts'!L3</f>
        <v>0</v>
      </c>
      <c r="N91" s="112">
        <f>'[1]Evol nouveaux emprunts'!N3</f>
        <v>0</v>
      </c>
      <c r="O91" s="113">
        <f>'[1]Evol nouveaux emprunts'!P3</f>
        <v>0</v>
      </c>
      <c r="P91" s="114"/>
      <c r="Q91" s="51" t="s">
        <v>576</v>
      </c>
    </row>
    <row r="92" spans="1:17" x14ac:dyDescent="0.25">
      <c r="A92" s="108"/>
      <c r="B92" s="91"/>
      <c r="C92" s="92" t="s">
        <v>397</v>
      </c>
      <c r="D92" s="105">
        <f t="shared" ref="D92:I92" si="9">D20+D49+D73+D89</f>
        <v>13775470.190000001</v>
      </c>
      <c r="E92" s="105">
        <f t="shared" si="9"/>
        <v>14409379.890000002</v>
      </c>
      <c r="F92" s="105">
        <f t="shared" si="9"/>
        <v>15146332.109999999</v>
      </c>
      <c r="G92" s="105">
        <f t="shared" si="9"/>
        <v>17043959.389999997</v>
      </c>
      <c r="H92" s="105">
        <f t="shared" si="9"/>
        <v>17087812.27</v>
      </c>
      <c r="I92" s="105">
        <f t="shared" si="9"/>
        <v>19214800.41</v>
      </c>
      <c r="J92" s="92">
        <f>IF(ISERR(((I92/D92)^(1/4))-1),"",((I92/D92)^(1/4))-1)</f>
        <v>8.6756788184068956E-2</v>
      </c>
      <c r="K92" s="105">
        <f>K89+K90++K73+K49+K20+K91</f>
        <v>18290870.739250004</v>
      </c>
      <c r="L92" s="105">
        <f>L89+L90++L73+L49+L20+L91</f>
        <v>18482292.287481252</v>
      </c>
      <c r="M92" s="105">
        <f>M89+M90++M73+M49+M20+M91</f>
        <v>18868611.429418281</v>
      </c>
      <c r="N92" s="105">
        <f>N89+N90++N73+N49+N20+N91</f>
        <v>19107656.111153737</v>
      </c>
      <c r="O92" s="105">
        <f>O89+O90++O73+O49+O20+O91</f>
        <v>19477302.928901583</v>
      </c>
      <c r="P92" s="99"/>
    </row>
    <row r="93" spans="1:17" ht="22.5" x14ac:dyDescent="0.25">
      <c r="A93" s="108">
        <v>78</v>
      </c>
      <c r="B93" s="100" t="s">
        <v>577</v>
      </c>
      <c r="C93" s="101" t="s">
        <v>399</v>
      </c>
      <c r="D93" s="62">
        <v>79628.62</v>
      </c>
      <c r="E93" s="62">
        <v>236781.26</v>
      </c>
      <c r="F93" s="62">
        <v>0</v>
      </c>
      <c r="G93" s="62">
        <v>0</v>
      </c>
      <c r="H93" s="62">
        <v>0</v>
      </c>
      <c r="I93" s="62">
        <v>180479.03</v>
      </c>
      <c r="J93" s="60"/>
      <c r="K93" s="59"/>
      <c r="L93" s="59"/>
      <c r="M93" s="59"/>
      <c r="N93" s="59"/>
      <c r="O93" s="59"/>
      <c r="P93" s="99" t="s">
        <v>578</v>
      </c>
      <c r="Q93" s="51" t="s">
        <v>579</v>
      </c>
    </row>
    <row r="94" spans="1:17" x14ac:dyDescent="0.25">
      <c r="A94" s="108">
        <v>78</v>
      </c>
      <c r="B94" s="100"/>
      <c r="C94" s="101" t="s">
        <v>49</v>
      </c>
      <c r="D94" s="62">
        <f t="shared" ref="D94:I94" si="10">D95-D93</f>
        <v>0</v>
      </c>
      <c r="E94" s="62">
        <f t="shared" si="10"/>
        <v>0</v>
      </c>
      <c r="F94" s="62">
        <f t="shared" si="10"/>
        <v>0</v>
      </c>
      <c r="G94" s="62">
        <f t="shared" si="10"/>
        <v>0</v>
      </c>
      <c r="H94" s="62">
        <f t="shared" si="10"/>
        <v>0</v>
      </c>
      <c r="I94" s="62">
        <f t="shared" si="10"/>
        <v>0</v>
      </c>
      <c r="J94" s="60"/>
      <c r="K94" s="59"/>
      <c r="L94" s="59"/>
      <c r="M94" s="59">
        <v>18583.84</v>
      </c>
      <c r="N94" s="59">
        <v>161483.34</v>
      </c>
      <c r="O94" s="59">
        <v>185269.83</v>
      </c>
      <c r="P94" s="99"/>
    </row>
    <row r="95" spans="1:17" x14ac:dyDescent="0.25">
      <c r="A95" s="56"/>
      <c r="B95" s="107" t="s">
        <v>580</v>
      </c>
      <c r="C95" s="92" t="s">
        <v>127</v>
      </c>
      <c r="D95" s="105">
        <v>79628.62</v>
      </c>
      <c r="E95" s="105">
        <v>236781.26</v>
      </c>
      <c r="F95" s="105">
        <v>0</v>
      </c>
      <c r="G95" s="105">
        <v>0</v>
      </c>
      <c r="H95" s="105">
        <v>0</v>
      </c>
      <c r="I95" s="105">
        <v>180479.03</v>
      </c>
      <c r="J95" s="104"/>
      <c r="K95" s="105">
        <f>SUM(K93:K94)</f>
        <v>0</v>
      </c>
      <c r="L95" s="105">
        <f>SUM(L93:L94)</f>
        <v>0</v>
      </c>
      <c r="M95" s="105">
        <f>SUM(M93:M94)</f>
        <v>18583.84</v>
      </c>
      <c r="N95" s="105">
        <f>SUM(N93:N94)</f>
        <v>161483.34</v>
      </c>
      <c r="O95" s="105">
        <f>SUM(O93:O94)</f>
        <v>185269.83</v>
      </c>
      <c r="P95" s="114"/>
      <c r="Q95" s="51" t="s">
        <v>581</v>
      </c>
    </row>
    <row r="96" spans="1:17" x14ac:dyDescent="0.25">
      <c r="A96" s="56"/>
      <c r="B96" s="91"/>
      <c r="C96" s="92" t="s">
        <v>400</v>
      </c>
      <c r="D96" s="105">
        <f t="shared" ref="D96:I96" si="11">D92+D95</f>
        <v>13855098.810000001</v>
      </c>
      <c r="E96" s="105">
        <f t="shared" si="11"/>
        <v>14646161.150000002</v>
      </c>
      <c r="F96" s="105">
        <f t="shared" si="11"/>
        <v>15146332.109999999</v>
      </c>
      <c r="G96" s="105">
        <f t="shared" si="11"/>
        <v>17043959.389999997</v>
      </c>
      <c r="H96" s="105">
        <f t="shared" si="11"/>
        <v>17087812.27</v>
      </c>
      <c r="I96" s="105">
        <f t="shared" si="11"/>
        <v>19395279.440000001</v>
      </c>
      <c r="J96" s="104"/>
      <c r="K96" s="105">
        <f>K95+K92</f>
        <v>18290870.739250004</v>
      </c>
      <c r="L96" s="105">
        <f>L95+L92</f>
        <v>18482292.287481252</v>
      </c>
      <c r="M96" s="105">
        <f>M95+M92</f>
        <v>18887195.269418281</v>
      </c>
      <c r="N96" s="105">
        <f>N95+N92</f>
        <v>19269139.451153737</v>
      </c>
      <c r="O96" s="105">
        <f>O95+O92</f>
        <v>19662572.758901581</v>
      </c>
      <c r="P96" s="114"/>
    </row>
    <row r="97" spans="16:16" x14ac:dyDescent="0.25">
      <c r="P97" s="50" t="s">
        <v>129</v>
      </c>
    </row>
  </sheetData>
  <sheetProtection algorithmName="SHA-512" hashValue="C7o5+qXhq+FgE1wiY1dtzCp1hJ5GWb+lCV4Ex0Lj07EaoOYV/v7c5elzzSi03SIrxokT+iqFA2diLXGKZjwRTA==" saltValue="h4IG6UkLgHS2KnZzZb8bEA==" spinCount="100000" sheet="1" objects="1" scenarios="1"/>
  <mergeCells count="13">
    <mergeCell ref="P1:P2"/>
    <mergeCell ref="C90:J90"/>
    <mergeCell ref="C91:J91"/>
    <mergeCell ref="G1:G2"/>
    <mergeCell ref="H1:H2"/>
    <mergeCell ref="I1:I2"/>
    <mergeCell ref="J1:J2"/>
    <mergeCell ref="K1:O1"/>
    <mergeCell ref="B1:B2"/>
    <mergeCell ref="C1:C2"/>
    <mergeCell ref="D1:D2"/>
    <mergeCell ref="E1:E2"/>
    <mergeCell ref="F1:F2"/>
  </mergeCells>
  <pageMargins left="0.70833333333333304" right="0.70833333333333304" top="0.74791666666666701" bottom="0.74791666666666701" header="0.51180555555555496" footer="0.51180555555555496"/>
  <pageSetup paperSize="9" scale="47" firstPageNumber="0" fitToHeight="7" orientation="landscape" horizontalDpi="4294967293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K48"/>
  <sheetViews>
    <sheetView zoomScale="80" zoomScaleNormal="80" workbookViewId="0">
      <selection activeCell="I27" sqref="I27"/>
    </sheetView>
  </sheetViews>
  <sheetFormatPr baseColWidth="10" defaultColWidth="9.140625" defaultRowHeight="15" x14ac:dyDescent="0.25"/>
  <cols>
    <col min="1" max="1" width="11.85546875" style="115" customWidth="1"/>
    <col min="2" max="2" width="67.28515625" style="116" customWidth="1"/>
    <col min="3" max="9" width="15.28515625" style="116" bestFit="1" customWidth="1"/>
    <col min="10" max="10" width="15.28515625" style="115" bestFit="1" customWidth="1"/>
    <col min="11" max="13" width="15.28515625" style="116" bestFit="1" customWidth="1"/>
    <col min="14" max="14" width="8.140625" style="116" bestFit="1" customWidth="1"/>
    <col min="15" max="15" width="15.85546875" style="116" customWidth="1"/>
    <col min="16" max="16" width="15.5703125" style="116" customWidth="1"/>
    <col min="17" max="1025" width="11.42578125" style="116"/>
  </cols>
  <sheetData>
    <row r="1" spans="1:17" s="116" customFormat="1" ht="12.75" customHeight="1" x14ac:dyDescent="0.25">
      <c r="A1" s="117"/>
      <c r="B1" s="318" t="s">
        <v>15</v>
      </c>
      <c r="C1" s="319" t="str">
        <f>CONCATENATE("Compte"," ",Présentation!$G$5-4)</f>
        <v>Compte 2019</v>
      </c>
      <c r="D1" s="319" t="str">
        <f>CONCATENATE("Compte"," ",Présentation!$G$5-3)</f>
        <v>Compte 2020</v>
      </c>
      <c r="E1" s="319" t="str">
        <f>CONCATENATE("Compte"," ",Présentation!$G$5-2)</f>
        <v>Compte 2021</v>
      </c>
      <c r="F1" s="316" t="str">
        <f>CONCATENATE("Compte"," ",Présentation!$G$5-1)</f>
        <v>Compte 2022</v>
      </c>
      <c r="G1" s="316" t="str">
        <f>CONCATENATE("Budget"," ",Présentation!$G$5-1)</f>
        <v>Budget 2022</v>
      </c>
      <c r="H1" s="316" t="str">
        <f>CONCATENATE("Budget"," ",Présentation!$G$5)</f>
        <v>Budget 2023</v>
      </c>
      <c r="I1" s="317" t="s">
        <v>131</v>
      </c>
      <c r="J1" s="317"/>
      <c r="K1" s="317"/>
      <c r="L1" s="317"/>
      <c r="M1" s="317"/>
    </row>
    <row r="2" spans="1:17" s="116" customFormat="1" ht="46.5" customHeight="1" x14ac:dyDescent="0.25">
      <c r="A2" s="117" t="s">
        <v>14</v>
      </c>
      <c r="B2" s="318"/>
      <c r="C2" s="319"/>
      <c r="D2" s="319"/>
      <c r="E2" s="319"/>
      <c r="F2" s="319"/>
      <c r="G2" s="316"/>
      <c r="H2" s="316"/>
      <c r="I2" s="118" t="str">
        <f>CONCATENATE("Budget"," ",Présentation!$G$5+1)</f>
        <v>Budget 2024</v>
      </c>
      <c r="J2" s="118" t="str">
        <f>CONCATENATE("Budget"," ",Présentation!$G$5+2)</f>
        <v>Budget 2025</v>
      </c>
      <c r="K2" s="118" t="str">
        <f>CONCATENATE("Budget"," ",Présentation!$G$5+3)</f>
        <v>Budget 2026</v>
      </c>
      <c r="L2" s="118" t="str">
        <f>CONCATENATE("Budget"," ",Présentation!$G$5+4)</f>
        <v>Budget 2027</v>
      </c>
      <c r="M2" s="118" t="str">
        <f>CONCATENATE("Budget"," ",Présentation!$G$5+5)</f>
        <v>Budget 2028</v>
      </c>
      <c r="N2" s="119"/>
    </row>
    <row r="3" spans="1:17" s="116" customFormat="1" ht="11.25" x14ac:dyDescent="0.25">
      <c r="A3" s="117"/>
      <c r="B3" s="120" t="s">
        <v>582</v>
      </c>
      <c r="C3" s="121"/>
      <c r="D3" s="122"/>
      <c r="E3" s="122"/>
      <c r="F3" s="121"/>
      <c r="G3" s="122"/>
      <c r="H3" s="121"/>
      <c r="I3" s="121"/>
      <c r="J3" s="121"/>
      <c r="K3" s="123"/>
      <c r="L3" s="124"/>
      <c r="M3" s="123"/>
      <c r="N3" s="125"/>
    </row>
    <row r="4" spans="1:17" s="116" customFormat="1" ht="11.25" x14ac:dyDescent="0.25">
      <c r="A4" s="117"/>
      <c r="B4" s="126" t="s">
        <v>583</v>
      </c>
      <c r="C4" s="127"/>
      <c r="D4" s="128"/>
      <c r="E4" s="128"/>
      <c r="F4" s="127"/>
      <c r="G4" s="128"/>
      <c r="H4" s="127"/>
      <c r="I4" s="127"/>
      <c r="J4" s="127"/>
      <c r="K4" s="127"/>
      <c r="L4" s="129"/>
      <c r="M4" s="127"/>
      <c r="N4" s="125"/>
    </row>
    <row r="5" spans="1:17" s="116" customFormat="1" ht="11.25" x14ac:dyDescent="0.25">
      <c r="A5" s="117"/>
      <c r="B5" s="130" t="s">
        <v>584</v>
      </c>
      <c r="C5" s="131">
        <f>'Evol RO propres'!D66</f>
        <v>14068483.01</v>
      </c>
      <c r="D5" s="131">
        <f>'Evol RO propres'!E66</f>
        <v>14930162.09</v>
      </c>
      <c r="E5" s="131">
        <f>'Evol RO propres'!F66</f>
        <v>15304173.369999999</v>
      </c>
      <c r="F5" s="131">
        <f>'Evol RO propres'!G66</f>
        <v>16693121.050000003</v>
      </c>
      <c r="G5" s="131">
        <f>'Evol RO propres'!H66</f>
        <v>16705659.260000002</v>
      </c>
      <c r="H5" s="131">
        <f>'Evol RO propres'!I66</f>
        <v>19407244.199999999</v>
      </c>
      <c r="I5" s="131">
        <f>'[2]Evol RO propres'!K66</f>
        <v>18276894.289999999</v>
      </c>
      <c r="J5" s="131">
        <f>'[2]Evol RO propres'!L66</f>
        <v>18482292.290000003</v>
      </c>
      <c r="K5" s="131">
        <f>'[2]Evol RO propres'!M66</f>
        <v>18887195.270000003</v>
      </c>
      <c r="L5" s="131">
        <f>'[2]Evol RO propres'!N66</f>
        <v>19269139.449999999</v>
      </c>
      <c r="M5" s="131">
        <f>'[2]Evol RO propres'!O66</f>
        <v>19662572.756650001</v>
      </c>
      <c r="N5" s="125"/>
    </row>
    <row r="6" spans="1:17" s="116" customFormat="1" ht="11.25" x14ac:dyDescent="0.25">
      <c r="A6" s="117"/>
      <c r="B6" s="130" t="s">
        <v>585</v>
      </c>
      <c r="C6" s="131">
        <f>'Evol DO propres'!D96</f>
        <v>13855098.810000001</v>
      </c>
      <c r="D6" s="131">
        <f>'Evol DO propres'!E96</f>
        <v>14646161.150000002</v>
      </c>
      <c r="E6" s="131">
        <f>'Evol DO propres'!F96</f>
        <v>15146332.109999999</v>
      </c>
      <c r="F6" s="131">
        <f>'Evol DO propres'!G96</f>
        <v>17043959.389999997</v>
      </c>
      <c r="G6" s="131">
        <f>'Evol DO propres'!H96</f>
        <v>17087812.27</v>
      </c>
      <c r="H6" s="131">
        <f>'Evol DO propres'!I96</f>
        <v>19395279.440000001</v>
      </c>
      <c r="I6" s="131">
        <f>'[2]Evol DO propres'!K96</f>
        <v>18290870.739250004</v>
      </c>
      <c r="J6" s="131">
        <f>'[2]Evol DO propres'!L96</f>
        <v>18482292.287481252</v>
      </c>
      <c r="K6" s="131">
        <f>'[2]Evol DO propres'!M96</f>
        <v>18887195.269418281</v>
      </c>
      <c r="L6" s="131">
        <f>'[2]Evol DO propres'!N96</f>
        <v>19269139.45115374</v>
      </c>
      <c r="M6" s="131">
        <f>'[2]Evol DO propres'!O96</f>
        <v>19662572.758901581</v>
      </c>
    </row>
    <row r="7" spans="1:17" s="116" customFormat="1" ht="11.25" x14ac:dyDescent="0.25">
      <c r="A7" s="117"/>
      <c r="B7" s="132" t="s">
        <v>586</v>
      </c>
      <c r="C7" s="133">
        <f t="shared" ref="C7:M7" si="0">C5-C6</f>
        <v>213384.19999999925</v>
      </c>
      <c r="D7" s="133">
        <f t="shared" si="0"/>
        <v>284000.93999999762</v>
      </c>
      <c r="E7" s="133">
        <f t="shared" si="0"/>
        <v>157841.25999999978</v>
      </c>
      <c r="F7" s="133">
        <f t="shared" si="0"/>
        <v>-350838.33999999426</v>
      </c>
      <c r="G7" s="133">
        <f t="shared" si="0"/>
        <v>-382153.00999999791</v>
      </c>
      <c r="H7" s="133">
        <f t="shared" si="0"/>
        <v>11964.759999997914</v>
      </c>
      <c r="I7" s="133">
        <f t="shared" si="0"/>
        <v>-13976.449250005186</v>
      </c>
      <c r="J7" s="133">
        <f t="shared" si="0"/>
        <v>2.5187507271766663E-3</v>
      </c>
      <c r="K7" s="133">
        <f t="shared" si="0"/>
        <v>5.8172270655632019E-4</v>
      </c>
      <c r="L7" s="133">
        <f t="shared" si="0"/>
        <v>-1.1537410318851471E-3</v>
      </c>
      <c r="M7" s="133">
        <f t="shared" si="0"/>
        <v>-2.2515803575515747E-3</v>
      </c>
    </row>
    <row r="8" spans="1:17" s="116" customFormat="1" ht="11.25" x14ac:dyDescent="0.25">
      <c r="A8" s="117"/>
      <c r="B8" s="134"/>
      <c r="C8" s="135"/>
      <c r="D8" s="136"/>
      <c r="E8" s="136"/>
      <c r="F8" s="135"/>
      <c r="G8" s="136"/>
      <c r="H8" s="135"/>
      <c r="I8" s="135"/>
      <c r="J8" s="135"/>
      <c r="K8" s="131"/>
      <c r="L8" s="137"/>
      <c r="M8" s="131"/>
      <c r="N8" s="125"/>
    </row>
    <row r="9" spans="1:17" s="116" customFormat="1" ht="11.25" x14ac:dyDescent="0.25">
      <c r="A9" s="117"/>
      <c r="B9" s="138" t="s">
        <v>587</v>
      </c>
      <c r="C9" s="139"/>
      <c r="D9" s="140"/>
      <c r="E9" s="140"/>
      <c r="F9" s="139"/>
      <c r="G9" s="140"/>
      <c r="H9" s="139"/>
      <c r="I9" s="139"/>
      <c r="J9" s="139"/>
      <c r="K9" s="139"/>
      <c r="L9" s="141"/>
      <c r="M9" s="139"/>
      <c r="N9" s="125"/>
    </row>
    <row r="10" spans="1:17" s="116" customFormat="1" ht="11.25" x14ac:dyDescent="0.25">
      <c r="A10" s="117"/>
      <c r="B10" s="134" t="s">
        <v>584</v>
      </c>
      <c r="C10" s="135">
        <f t="shared" ref="C10:M10" si="1">SUM(C11)</f>
        <v>0</v>
      </c>
      <c r="D10" s="135">
        <f t="shared" si="1"/>
        <v>135274.74</v>
      </c>
      <c r="E10" s="135">
        <f t="shared" si="1"/>
        <v>83760.399999999994</v>
      </c>
      <c r="F10" s="135">
        <f t="shared" si="1"/>
        <v>549483.01</v>
      </c>
      <c r="G10" s="135">
        <f t="shared" si="1"/>
        <v>563459.46</v>
      </c>
      <c r="H10" s="135">
        <f t="shared" si="1"/>
        <v>45999.05</v>
      </c>
      <c r="I10" s="135">
        <f t="shared" si="1"/>
        <v>13976.45</v>
      </c>
      <c r="J10" s="135">
        <f t="shared" si="1"/>
        <v>0</v>
      </c>
      <c r="K10" s="135">
        <f t="shared" si="1"/>
        <v>0</v>
      </c>
      <c r="L10" s="135">
        <f t="shared" si="1"/>
        <v>0</v>
      </c>
      <c r="M10" s="135">
        <f t="shared" si="1"/>
        <v>0</v>
      </c>
      <c r="N10" s="125"/>
    </row>
    <row r="11" spans="1:17" s="116" customFormat="1" ht="11.25" x14ac:dyDescent="0.25">
      <c r="A11" s="142" t="s">
        <v>781</v>
      </c>
      <c r="B11" s="130" t="s">
        <v>588</v>
      </c>
      <c r="C11" s="131">
        <v>0</v>
      </c>
      <c r="D11" s="131">
        <v>135274.74</v>
      </c>
      <c r="E11" s="131">
        <v>83760.399999999994</v>
      </c>
      <c r="F11" s="131">
        <v>549483.01</v>
      </c>
      <c r="G11" s="131">
        <v>563459.46</v>
      </c>
      <c r="H11" s="131">
        <v>45999.05</v>
      </c>
      <c r="I11" s="131">
        <v>13976.45</v>
      </c>
      <c r="J11" s="131"/>
      <c r="K11" s="131"/>
      <c r="L11" s="131"/>
      <c r="M11" s="131"/>
      <c r="N11" s="125"/>
      <c r="Q11" s="116" t="s">
        <v>589</v>
      </c>
    </row>
    <row r="12" spans="1:17" s="116" customFormat="1" ht="11.25" x14ac:dyDescent="0.25">
      <c r="A12" s="142"/>
      <c r="B12" s="134" t="s">
        <v>585</v>
      </c>
      <c r="C12" s="135">
        <f t="shared" ref="C12:M12" si="2">SUM(C13:C15)</f>
        <v>0</v>
      </c>
      <c r="D12" s="135">
        <f t="shared" si="2"/>
        <v>560106.93999999994</v>
      </c>
      <c r="E12" s="135">
        <f t="shared" si="2"/>
        <v>0</v>
      </c>
      <c r="F12" s="135">
        <f t="shared" si="2"/>
        <v>141574.87</v>
      </c>
      <c r="G12" s="135">
        <f t="shared" si="2"/>
        <v>179953.7</v>
      </c>
      <c r="H12" s="135">
        <f t="shared" si="2"/>
        <v>218787.7</v>
      </c>
      <c r="I12" s="135">
        <f t="shared" si="2"/>
        <v>0</v>
      </c>
      <c r="J12" s="135">
        <f t="shared" si="2"/>
        <v>0</v>
      </c>
      <c r="K12" s="135">
        <f t="shared" si="2"/>
        <v>0</v>
      </c>
      <c r="L12" s="135">
        <f t="shared" si="2"/>
        <v>0</v>
      </c>
      <c r="M12" s="135">
        <f t="shared" si="2"/>
        <v>0</v>
      </c>
      <c r="N12" s="125"/>
    </row>
    <row r="13" spans="1:17" s="116" customFormat="1" ht="11.25" x14ac:dyDescent="0.25">
      <c r="A13" s="142" t="s">
        <v>782</v>
      </c>
      <c r="B13" s="130" t="s">
        <v>590</v>
      </c>
      <c r="C13" s="131">
        <v>0</v>
      </c>
      <c r="D13" s="131">
        <v>423367.38</v>
      </c>
      <c r="E13" s="131">
        <v>0</v>
      </c>
      <c r="F13" s="131">
        <v>0</v>
      </c>
      <c r="G13" s="131">
        <v>0</v>
      </c>
      <c r="H13" s="131">
        <v>0</v>
      </c>
      <c r="I13" s="131"/>
      <c r="J13" s="131"/>
      <c r="K13" s="131"/>
      <c r="L13" s="131"/>
      <c r="M13" s="131"/>
      <c r="N13" s="125"/>
      <c r="Q13" s="116" t="s">
        <v>591</v>
      </c>
    </row>
    <row r="14" spans="1:17" s="116" customFormat="1" ht="11.25" x14ac:dyDescent="0.25">
      <c r="A14" s="142" t="s">
        <v>783</v>
      </c>
      <c r="B14" s="130" t="s">
        <v>592</v>
      </c>
      <c r="C14" s="131">
        <v>0</v>
      </c>
      <c r="D14" s="131">
        <v>136739.56</v>
      </c>
      <c r="E14" s="131">
        <v>0</v>
      </c>
      <c r="F14" s="131">
        <v>141574.87</v>
      </c>
      <c r="G14" s="131">
        <v>179953.7</v>
      </c>
      <c r="H14" s="131">
        <v>218787.7</v>
      </c>
      <c r="I14" s="131"/>
      <c r="J14" s="131"/>
      <c r="K14" s="131"/>
      <c r="L14" s="131"/>
      <c r="M14" s="131"/>
      <c r="N14" s="125"/>
      <c r="Q14" s="116" t="s">
        <v>593</v>
      </c>
    </row>
    <row r="15" spans="1:17" s="116" customFormat="1" ht="11.25" x14ac:dyDescent="0.25">
      <c r="A15" s="142" t="s">
        <v>784</v>
      </c>
      <c r="B15" s="130" t="s">
        <v>594</v>
      </c>
      <c r="C15" s="131">
        <v>0</v>
      </c>
      <c r="D15" s="131">
        <v>0</v>
      </c>
      <c r="E15" s="131">
        <v>0</v>
      </c>
      <c r="F15" s="131">
        <v>0</v>
      </c>
      <c r="G15" s="131">
        <v>0</v>
      </c>
      <c r="H15" s="131">
        <v>0</v>
      </c>
      <c r="I15" s="131"/>
      <c r="J15" s="131"/>
      <c r="K15" s="131"/>
      <c r="L15" s="131"/>
      <c r="M15" s="131"/>
      <c r="N15" s="125"/>
      <c r="Q15" s="116" t="s">
        <v>595</v>
      </c>
    </row>
    <row r="16" spans="1:17" s="116" customFormat="1" ht="11.25" x14ac:dyDescent="0.25">
      <c r="A16" s="117"/>
      <c r="B16" s="138" t="s">
        <v>596</v>
      </c>
      <c r="C16" s="139">
        <f t="shared" ref="C16:M16" si="3">C10-C12</f>
        <v>0</v>
      </c>
      <c r="D16" s="139">
        <f t="shared" si="3"/>
        <v>-424832.19999999995</v>
      </c>
      <c r="E16" s="139">
        <f t="shared" si="3"/>
        <v>83760.399999999994</v>
      </c>
      <c r="F16" s="139">
        <f t="shared" si="3"/>
        <v>407908.14</v>
      </c>
      <c r="G16" s="139">
        <f t="shared" si="3"/>
        <v>383505.75999999995</v>
      </c>
      <c r="H16" s="139">
        <f t="shared" si="3"/>
        <v>-172788.65000000002</v>
      </c>
      <c r="I16" s="139">
        <f t="shared" si="3"/>
        <v>13976.45</v>
      </c>
      <c r="J16" s="139">
        <f t="shared" si="3"/>
        <v>0</v>
      </c>
      <c r="K16" s="139">
        <f t="shared" si="3"/>
        <v>0</v>
      </c>
      <c r="L16" s="139">
        <f t="shared" si="3"/>
        <v>0</v>
      </c>
      <c r="M16" s="139">
        <f t="shared" si="3"/>
        <v>0</v>
      </c>
      <c r="N16" s="125"/>
    </row>
    <row r="17" spans="1:17" s="116" customFormat="1" ht="11.25" x14ac:dyDescent="0.25">
      <c r="A17" s="117"/>
      <c r="B17" s="130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25"/>
    </row>
    <row r="18" spans="1:17" s="116" customFormat="1" ht="11.25" x14ac:dyDescent="0.25">
      <c r="A18" s="117"/>
      <c r="B18" s="144" t="s">
        <v>597</v>
      </c>
      <c r="C18" s="145"/>
      <c r="D18" s="146"/>
      <c r="E18" s="146"/>
      <c r="F18" s="145"/>
      <c r="G18" s="146"/>
      <c r="H18" s="145"/>
      <c r="I18" s="145"/>
      <c r="J18" s="145"/>
      <c r="K18" s="145"/>
      <c r="L18" s="145"/>
      <c r="M18" s="145"/>
      <c r="N18" s="125"/>
    </row>
    <row r="19" spans="1:17" s="149" customFormat="1" ht="11.25" x14ac:dyDescent="0.25">
      <c r="A19" s="142" t="s">
        <v>785</v>
      </c>
      <c r="B19" s="147" t="s">
        <v>598</v>
      </c>
      <c r="C19" s="131">
        <v>400488.39</v>
      </c>
      <c r="D19" s="131">
        <v>412698.65</v>
      </c>
      <c r="E19" s="131">
        <v>154757.24</v>
      </c>
      <c r="F19" s="131">
        <v>171072.43</v>
      </c>
      <c r="G19" s="131">
        <v>171072.43</v>
      </c>
      <c r="H19" s="131">
        <v>0</v>
      </c>
      <c r="I19" s="131"/>
      <c r="J19" s="131"/>
      <c r="K19" s="131"/>
      <c r="L19" s="131"/>
      <c r="M19" s="131"/>
      <c r="N19" s="148"/>
      <c r="Q19" s="116" t="s">
        <v>599</v>
      </c>
    </row>
    <row r="20" spans="1:17" s="149" customFormat="1" ht="11.25" x14ac:dyDescent="0.25">
      <c r="A20" s="142" t="s">
        <v>600</v>
      </c>
      <c r="B20" s="147" t="s">
        <v>601</v>
      </c>
      <c r="C20" s="131">
        <v>2410.13</v>
      </c>
      <c r="D20" s="131">
        <v>1581.28</v>
      </c>
      <c r="E20" s="131">
        <v>2391.02</v>
      </c>
      <c r="F20" s="131">
        <v>1428.37</v>
      </c>
      <c r="G20" s="131">
        <v>1827.11</v>
      </c>
      <c r="H20" s="131">
        <v>2615.25</v>
      </c>
      <c r="I20" s="131"/>
      <c r="J20" s="131"/>
      <c r="K20" s="131"/>
      <c r="L20" s="131"/>
      <c r="M20" s="131"/>
      <c r="N20" s="148"/>
      <c r="Q20" s="116" t="s">
        <v>602</v>
      </c>
    </row>
    <row r="21" spans="1:17" s="149" customFormat="1" ht="11.25" x14ac:dyDescent="0.25">
      <c r="A21" s="142" t="s">
        <v>603</v>
      </c>
      <c r="B21" s="147" t="s">
        <v>604</v>
      </c>
      <c r="C21" s="131">
        <v>194686.3</v>
      </c>
      <c r="D21" s="131">
        <v>186879.28</v>
      </c>
      <c r="E21" s="131">
        <v>188180.77</v>
      </c>
      <c r="F21" s="131">
        <v>213058.65</v>
      </c>
      <c r="G21" s="131">
        <v>183036.12</v>
      </c>
      <c r="H21" s="131">
        <v>345319.92</v>
      </c>
      <c r="I21" s="131"/>
      <c r="J21" s="131"/>
      <c r="K21" s="131"/>
      <c r="L21" s="131"/>
      <c r="M21" s="131"/>
      <c r="N21" s="148"/>
      <c r="Q21" s="116" t="s">
        <v>605</v>
      </c>
    </row>
    <row r="22" spans="1:17" s="149" customFormat="1" ht="11.25" x14ac:dyDescent="0.25">
      <c r="A22" s="142" t="s">
        <v>606</v>
      </c>
      <c r="B22" s="147" t="s">
        <v>607</v>
      </c>
      <c r="C22" s="131">
        <v>0</v>
      </c>
      <c r="D22" s="131">
        <v>10</v>
      </c>
      <c r="E22" s="131">
        <v>0</v>
      </c>
      <c r="F22" s="131">
        <v>0</v>
      </c>
      <c r="G22" s="131">
        <v>0</v>
      </c>
      <c r="H22" s="131">
        <v>0</v>
      </c>
      <c r="I22" s="131"/>
      <c r="J22" s="131"/>
      <c r="K22" s="131"/>
      <c r="L22" s="131"/>
      <c r="M22" s="131"/>
      <c r="N22" s="148"/>
      <c r="Q22" s="116" t="s">
        <v>608</v>
      </c>
    </row>
    <row r="23" spans="1:17" s="116" customFormat="1" ht="11.25" x14ac:dyDescent="0.25">
      <c r="A23" s="150" t="s">
        <v>609</v>
      </c>
      <c r="B23" s="116" t="s">
        <v>610</v>
      </c>
      <c r="C23" s="131">
        <v>0</v>
      </c>
      <c r="D23" s="131">
        <v>0</v>
      </c>
      <c r="E23" s="131">
        <v>0</v>
      </c>
      <c r="F23" s="131">
        <v>0</v>
      </c>
      <c r="G23" s="131">
        <v>0</v>
      </c>
      <c r="H23" s="131">
        <v>0</v>
      </c>
      <c r="I23" s="131"/>
      <c r="J23" s="131"/>
      <c r="K23" s="131"/>
      <c r="L23" s="131"/>
      <c r="M23" s="131"/>
      <c r="Q23" s="116" t="s">
        <v>611</v>
      </c>
    </row>
    <row r="24" spans="1:17" s="149" customFormat="1" ht="11.25" x14ac:dyDescent="0.25">
      <c r="A24" s="151"/>
      <c r="B24" s="152" t="s">
        <v>612</v>
      </c>
      <c r="C24" s="153">
        <f t="shared" ref="C24:M24" si="4">SUM(C19:C23)</f>
        <v>597584.82000000007</v>
      </c>
      <c r="D24" s="153">
        <f t="shared" si="4"/>
        <v>601169.21000000008</v>
      </c>
      <c r="E24" s="153">
        <f t="shared" si="4"/>
        <v>345329.02999999997</v>
      </c>
      <c r="F24" s="153">
        <f t="shared" si="4"/>
        <v>385559.44999999995</v>
      </c>
      <c r="G24" s="153">
        <f t="shared" si="4"/>
        <v>355935.66</v>
      </c>
      <c r="H24" s="153">
        <f t="shared" si="4"/>
        <v>347935.17</v>
      </c>
      <c r="I24" s="153">
        <f t="shared" si="4"/>
        <v>0</v>
      </c>
      <c r="J24" s="153">
        <f t="shared" si="4"/>
        <v>0</v>
      </c>
      <c r="K24" s="153">
        <f t="shared" si="4"/>
        <v>0</v>
      </c>
      <c r="L24" s="153">
        <f t="shared" si="4"/>
        <v>0</v>
      </c>
      <c r="M24" s="153">
        <f t="shared" si="4"/>
        <v>0</v>
      </c>
      <c r="N24" s="148"/>
      <c r="Q24" s="116"/>
    </row>
    <row r="25" spans="1:17" s="149" customFormat="1" ht="11.25" x14ac:dyDescent="0.25">
      <c r="A25" s="142" t="s">
        <v>613</v>
      </c>
      <c r="B25" s="147" t="s">
        <v>614</v>
      </c>
      <c r="C25" s="131">
        <v>0</v>
      </c>
      <c r="D25" s="131">
        <v>0</v>
      </c>
      <c r="E25" s="131">
        <v>0</v>
      </c>
      <c r="F25" s="131">
        <v>0</v>
      </c>
      <c r="G25" s="131">
        <v>0</v>
      </c>
      <c r="H25" s="131">
        <v>20862.43</v>
      </c>
      <c r="I25" s="131"/>
      <c r="J25" s="131"/>
      <c r="K25" s="131"/>
      <c r="L25" s="131"/>
      <c r="M25" s="131"/>
      <c r="N25" s="148"/>
      <c r="Q25" s="116" t="s">
        <v>615</v>
      </c>
    </row>
    <row r="26" spans="1:17" s="149" customFormat="1" ht="11.25" x14ac:dyDescent="0.25">
      <c r="A26" s="142" t="s">
        <v>616</v>
      </c>
      <c r="B26" s="147" t="s">
        <v>617</v>
      </c>
      <c r="C26" s="131">
        <v>16889.55</v>
      </c>
      <c r="D26" s="131">
        <v>18031.849999999999</v>
      </c>
      <c r="E26" s="131">
        <v>78675.740000000005</v>
      </c>
      <c r="F26" s="131">
        <v>44670.93</v>
      </c>
      <c r="G26" s="131">
        <v>36318.199999999997</v>
      </c>
      <c r="H26" s="131">
        <v>35696.47</v>
      </c>
      <c r="I26" s="131"/>
      <c r="J26" s="131"/>
      <c r="K26" s="131"/>
      <c r="L26" s="131"/>
      <c r="M26" s="131"/>
      <c r="N26" s="148"/>
      <c r="Q26" s="116" t="s">
        <v>618</v>
      </c>
    </row>
    <row r="27" spans="1:17" s="158" customFormat="1" ht="14.25" customHeight="1" x14ac:dyDescent="0.25">
      <c r="A27" s="154" t="s">
        <v>619</v>
      </c>
      <c r="B27" s="155" t="s">
        <v>620</v>
      </c>
      <c r="C27" s="156">
        <v>117054.68</v>
      </c>
      <c r="D27" s="156">
        <v>190739.72</v>
      </c>
      <c r="E27" s="156">
        <v>209587.44</v>
      </c>
      <c r="F27" s="156">
        <v>221240.78</v>
      </c>
      <c r="G27" s="156">
        <v>208494.96</v>
      </c>
      <c r="H27" s="156">
        <v>0</v>
      </c>
      <c r="I27" s="156"/>
      <c r="J27" s="156"/>
      <c r="K27" s="156"/>
      <c r="L27" s="156"/>
      <c r="M27" s="156"/>
      <c r="N27" s="157"/>
      <c r="Q27" s="116" t="s">
        <v>621</v>
      </c>
    </row>
    <row r="28" spans="1:17" s="149" customFormat="1" ht="11.25" x14ac:dyDescent="0.25">
      <c r="A28" s="150" t="s">
        <v>622</v>
      </c>
      <c r="B28" s="147" t="s">
        <v>623</v>
      </c>
      <c r="C28" s="131">
        <v>45365.74</v>
      </c>
      <c r="D28" s="131">
        <v>35750.050000000003</v>
      </c>
      <c r="E28" s="131">
        <v>21209.56</v>
      </c>
      <c r="F28" s="131">
        <v>15734.21</v>
      </c>
      <c r="G28" s="131">
        <v>13228.31</v>
      </c>
      <c r="H28" s="131">
        <v>10222.44</v>
      </c>
      <c r="I28" s="131"/>
      <c r="J28" s="131"/>
      <c r="K28" s="131"/>
      <c r="L28" s="131"/>
      <c r="M28" s="131"/>
      <c r="N28" s="148"/>
      <c r="Q28" s="116" t="s">
        <v>624</v>
      </c>
    </row>
    <row r="29" spans="1:17" s="149" customFormat="1" ht="11.25" x14ac:dyDescent="0.25">
      <c r="A29" s="150" t="s">
        <v>625</v>
      </c>
      <c r="B29" s="147" t="s">
        <v>626</v>
      </c>
      <c r="C29" s="131">
        <v>231680.88</v>
      </c>
      <c r="D29" s="131">
        <v>67465.67</v>
      </c>
      <c r="E29" s="131">
        <v>128428.49</v>
      </c>
      <c r="F29" s="131">
        <v>181845.76000000001</v>
      </c>
      <c r="G29" s="131">
        <v>99246.94</v>
      </c>
      <c r="H29" s="131">
        <v>120329.94</v>
      </c>
      <c r="I29" s="131"/>
      <c r="J29" s="131"/>
      <c r="K29" s="131"/>
      <c r="L29" s="131"/>
      <c r="M29" s="131"/>
      <c r="N29" s="148"/>
      <c r="Q29" s="116" t="s">
        <v>627</v>
      </c>
    </row>
    <row r="30" spans="1:17" s="149" customFormat="1" ht="11.25" x14ac:dyDescent="0.25">
      <c r="A30" s="150" t="s">
        <v>628</v>
      </c>
      <c r="B30" s="147" t="s">
        <v>629</v>
      </c>
      <c r="C30" s="131">
        <v>100</v>
      </c>
      <c r="D30" s="131">
        <v>110</v>
      </c>
      <c r="E30" s="131">
        <v>0</v>
      </c>
      <c r="F30" s="131">
        <v>0</v>
      </c>
      <c r="G30" s="131">
        <v>0</v>
      </c>
      <c r="H30" s="131">
        <v>0</v>
      </c>
      <c r="I30" s="131"/>
      <c r="J30" s="131"/>
      <c r="K30" s="131"/>
      <c r="L30" s="131"/>
      <c r="M30" s="131"/>
      <c r="N30" s="148"/>
      <c r="Q30" s="116" t="s">
        <v>630</v>
      </c>
    </row>
    <row r="31" spans="1:17" s="116" customFormat="1" ht="11.25" x14ac:dyDescent="0.25">
      <c r="A31" s="150" t="s">
        <v>631</v>
      </c>
      <c r="B31" s="116" t="s">
        <v>632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  <c r="H31" s="131">
        <v>0</v>
      </c>
      <c r="I31" s="131"/>
      <c r="J31" s="131"/>
      <c r="K31" s="131"/>
      <c r="L31" s="131"/>
      <c r="M31" s="131"/>
      <c r="Q31" s="116" t="s">
        <v>633</v>
      </c>
    </row>
    <row r="32" spans="1:17" s="149" customFormat="1" ht="11.25" x14ac:dyDescent="0.25">
      <c r="A32" s="159"/>
      <c r="B32" s="152" t="s">
        <v>634</v>
      </c>
      <c r="C32" s="153">
        <f t="shared" ref="C32:M32" si="5">SUM(C25:C31)</f>
        <v>411090.85</v>
      </c>
      <c r="D32" s="153">
        <f t="shared" si="5"/>
        <v>312097.28999999998</v>
      </c>
      <c r="E32" s="153">
        <f t="shared" si="5"/>
        <v>437901.23</v>
      </c>
      <c r="F32" s="153">
        <f t="shared" si="5"/>
        <v>463491.68000000005</v>
      </c>
      <c r="G32" s="153">
        <f t="shared" si="5"/>
        <v>357288.41</v>
      </c>
      <c r="H32" s="153">
        <f t="shared" si="5"/>
        <v>187111.28</v>
      </c>
      <c r="I32" s="153">
        <f t="shared" si="5"/>
        <v>0</v>
      </c>
      <c r="J32" s="153">
        <f t="shared" si="5"/>
        <v>0</v>
      </c>
      <c r="K32" s="153">
        <f t="shared" si="5"/>
        <v>0</v>
      </c>
      <c r="L32" s="153">
        <f t="shared" si="5"/>
        <v>0</v>
      </c>
      <c r="M32" s="153">
        <f t="shared" si="5"/>
        <v>0</v>
      </c>
      <c r="N32" s="148"/>
      <c r="Q32" s="116"/>
    </row>
    <row r="33" spans="1:17" s="163" customFormat="1" ht="11.25" x14ac:dyDescent="0.25">
      <c r="A33" s="86"/>
      <c r="B33" s="160" t="s">
        <v>635</v>
      </c>
      <c r="C33" s="161">
        <f t="shared" ref="C33:M33" si="6">C24-C32</f>
        <v>186493.97000000009</v>
      </c>
      <c r="D33" s="161">
        <f t="shared" si="6"/>
        <v>289071.9200000001</v>
      </c>
      <c r="E33" s="161">
        <f t="shared" si="6"/>
        <v>-92572.200000000012</v>
      </c>
      <c r="F33" s="161">
        <f t="shared" si="6"/>
        <v>-77932.230000000098</v>
      </c>
      <c r="G33" s="161">
        <f t="shared" si="6"/>
        <v>-1352.75</v>
      </c>
      <c r="H33" s="161">
        <f t="shared" si="6"/>
        <v>160823.88999999998</v>
      </c>
      <c r="I33" s="161">
        <f t="shared" si="6"/>
        <v>0</v>
      </c>
      <c r="J33" s="161">
        <f t="shared" si="6"/>
        <v>0</v>
      </c>
      <c r="K33" s="161">
        <f t="shared" si="6"/>
        <v>0</v>
      </c>
      <c r="L33" s="161">
        <f t="shared" si="6"/>
        <v>0</v>
      </c>
      <c r="M33" s="161">
        <f t="shared" si="6"/>
        <v>0</v>
      </c>
      <c r="N33" s="162"/>
      <c r="Q33" s="116"/>
    </row>
    <row r="34" spans="1:17" s="116" customFormat="1" ht="11.25" x14ac:dyDescent="0.25">
      <c r="A34" s="117"/>
      <c r="B34" s="134" t="s">
        <v>636</v>
      </c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25"/>
    </row>
    <row r="35" spans="1:17" s="116" customFormat="1" ht="11.25" x14ac:dyDescent="0.25">
      <c r="A35" s="117"/>
      <c r="B35" s="134" t="s">
        <v>584</v>
      </c>
      <c r="C35" s="135">
        <f t="shared" ref="C35:M35" si="7">C5+C10+C24</f>
        <v>14666067.83</v>
      </c>
      <c r="D35" s="135">
        <f t="shared" si="7"/>
        <v>15666606.040000001</v>
      </c>
      <c r="E35" s="135">
        <f t="shared" si="7"/>
        <v>15733262.799999999</v>
      </c>
      <c r="F35" s="135">
        <f t="shared" si="7"/>
        <v>17628163.510000002</v>
      </c>
      <c r="G35" s="135">
        <f t="shared" si="7"/>
        <v>17625054.380000003</v>
      </c>
      <c r="H35" s="135">
        <f t="shared" si="7"/>
        <v>19801178.420000002</v>
      </c>
      <c r="I35" s="135">
        <f t="shared" si="7"/>
        <v>18290870.739999998</v>
      </c>
      <c r="J35" s="135">
        <f t="shared" si="7"/>
        <v>18482292.290000003</v>
      </c>
      <c r="K35" s="135">
        <f t="shared" si="7"/>
        <v>18887195.270000003</v>
      </c>
      <c r="L35" s="135">
        <f t="shared" si="7"/>
        <v>19269139.449999999</v>
      </c>
      <c r="M35" s="135">
        <f t="shared" si="7"/>
        <v>19662572.756650001</v>
      </c>
      <c r="N35" s="125"/>
    </row>
    <row r="36" spans="1:17" s="116" customFormat="1" ht="11.25" x14ac:dyDescent="0.25">
      <c r="A36" s="117"/>
      <c r="B36" s="134" t="s">
        <v>585</v>
      </c>
      <c r="C36" s="135">
        <f t="shared" ref="C36:M36" si="8">C6+C12+C32</f>
        <v>14266189.66</v>
      </c>
      <c r="D36" s="135">
        <f t="shared" si="8"/>
        <v>15518365.380000001</v>
      </c>
      <c r="E36" s="135">
        <f t="shared" si="8"/>
        <v>15584233.34</v>
      </c>
      <c r="F36" s="135">
        <f t="shared" si="8"/>
        <v>17649025.939999998</v>
      </c>
      <c r="G36" s="135">
        <f t="shared" si="8"/>
        <v>17625054.379999999</v>
      </c>
      <c r="H36" s="135">
        <f t="shared" si="8"/>
        <v>19801178.420000002</v>
      </c>
      <c r="I36" s="135">
        <f t="shared" si="8"/>
        <v>18290870.739250004</v>
      </c>
      <c r="J36" s="135">
        <f t="shared" si="8"/>
        <v>18482292.287481252</v>
      </c>
      <c r="K36" s="135">
        <f t="shared" si="8"/>
        <v>18887195.269418281</v>
      </c>
      <c r="L36" s="135">
        <f t="shared" si="8"/>
        <v>19269139.45115374</v>
      </c>
      <c r="M36" s="135">
        <f t="shared" si="8"/>
        <v>19662572.758901581</v>
      </c>
      <c r="N36" s="125"/>
    </row>
    <row r="37" spans="1:17" s="116" customFormat="1" ht="11.25" x14ac:dyDescent="0.25">
      <c r="A37" s="117"/>
      <c r="B37" s="132" t="s">
        <v>637</v>
      </c>
      <c r="C37" s="133">
        <f t="shared" ref="C37:M37" si="9">C35-C36</f>
        <v>399878.16999999993</v>
      </c>
      <c r="D37" s="133">
        <f t="shared" si="9"/>
        <v>148240.66000000015</v>
      </c>
      <c r="E37" s="133">
        <f t="shared" si="9"/>
        <v>149029.45999999903</v>
      </c>
      <c r="F37" s="133">
        <f t="shared" si="9"/>
        <v>-20862.429999995977</v>
      </c>
      <c r="G37" s="133">
        <f t="shared" si="9"/>
        <v>0</v>
      </c>
      <c r="H37" s="133">
        <f t="shared" si="9"/>
        <v>0</v>
      </c>
      <c r="I37" s="133">
        <f t="shared" si="9"/>
        <v>7.4999406933784485E-4</v>
      </c>
      <c r="J37" s="133">
        <f t="shared" si="9"/>
        <v>2.5187507271766663E-3</v>
      </c>
      <c r="K37" s="133">
        <f t="shared" si="9"/>
        <v>5.8172270655632019E-4</v>
      </c>
      <c r="L37" s="133">
        <f t="shared" si="9"/>
        <v>-1.1537410318851471E-3</v>
      </c>
      <c r="M37" s="133">
        <f t="shared" si="9"/>
        <v>-2.2515803575515747E-3</v>
      </c>
      <c r="N37" s="125"/>
    </row>
    <row r="38" spans="1:17" s="116" customFormat="1" ht="11.25" x14ac:dyDescent="0.25">
      <c r="A38" s="117"/>
      <c r="B38" s="144" t="s">
        <v>638</v>
      </c>
      <c r="C38" s="145"/>
      <c r="D38" s="146"/>
      <c r="E38" s="146"/>
      <c r="F38" s="145"/>
      <c r="G38" s="146"/>
      <c r="H38" s="145"/>
      <c r="I38" s="145"/>
      <c r="J38" s="145"/>
      <c r="K38" s="145"/>
      <c r="L38" s="145"/>
      <c r="M38" s="145"/>
      <c r="N38" s="125"/>
      <c r="O38" s="164"/>
      <c r="P38" s="125"/>
    </row>
    <row r="39" spans="1:17" s="116" customFormat="1" ht="11.25" x14ac:dyDescent="0.25">
      <c r="A39" s="143" t="s">
        <v>795</v>
      </c>
      <c r="B39" s="130" t="s">
        <v>584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  <c r="H39" s="131">
        <v>0</v>
      </c>
      <c r="I39" s="131"/>
      <c r="J39" s="131"/>
      <c r="K39" s="131"/>
      <c r="L39" s="131"/>
      <c r="M39" s="131"/>
      <c r="N39" s="125"/>
    </row>
    <row r="40" spans="1:17" s="116" customFormat="1" ht="11.25" x14ac:dyDescent="0.25">
      <c r="A40" s="143" t="s">
        <v>796</v>
      </c>
      <c r="B40" s="130" t="s">
        <v>585</v>
      </c>
      <c r="C40" s="131">
        <v>0</v>
      </c>
      <c r="D40" s="131">
        <v>0</v>
      </c>
      <c r="E40" s="131">
        <v>0</v>
      </c>
      <c r="F40" s="131">
        <v>0</v>
      </c>
      <c r="G40" s="131">
        <v>0</v>
      </c>
      <c r="H40" s="131">
        <v>0</v>
      </c>
      <c r="I40" s="131"/>
      <c r="J40" s="131"/>
      <c r="K40" s="131"/>
      <c r="L40" s="131"/>
      <c r="M40" s="131"/>
      <c r="N40" s="125"/>
    </row>
    <row r="41" spans="1:17" s="116" customFormat="1" ht="11.25" x14ac:dyDescent="0.25">
      <c r="A41" s="117"/>
      <c r="B41" s="165" t="s">
        <v>639</v>
      </c>
      <c r="C41" s="161">
        <f t="shared" ref="C41:M41" si="10">C39-C40</f>
        <v>0</v>
      </c>
      <c r="D41" s="161">
        <f t="shared" si="10"/>
        <v>0</v>
      </c>
      <c r="E41" s="161">
        <f t="shared" si="10"/>
        <v>0</v>
      </c>
      <c r="F41" s="161">
        <f t="shared" si="10"/>
        <v>0</v>
      </c>
      <c r="G41" s="161">
        <f t="shared" si="10"/>
        <v>0</v>
      </c>
      <c r="H41" s="161">
        <f t="shared" si="10"/>
        <v>0</v>
      </c>
      <c r="I41" s="161">
        <f t="shared" si="10"/>
        <v>0</v>
      </c>
      <c r="J41" s="161">
        <f t="shared" si="10"/>
        <v>0</v>
      </c>
      <c r="K41" s="161">
        <f t="shared" si="10"/>
        <v>0</v>
      </c>
      <c r="L41" s="161">
        <f t="shared" si="10"/>
        <v>0</v>
      </c>
      <c r="M41" s="161">
        <f t="shared" si="10"/>
        <v>0</v>
      </c>
      <c r="N41" s="125"/>
    </row>
    <row r="42" spans="1:17" s="116" customFormat="1" ht="11.25" x14ac:dyDescent="0.25">
      <c r="A42" s="115"/>
      <c r="B42" s="166" t="s">
        <v>640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25"/>
      <c r="O42" s="164"/>
      <c r="P42" s="125"/>
    </row>
    <row r="43" spans="1:17" s="116" customFormat="1" ht="11.25" x14ac:dyDescent="0.25">
      <c r="A43" s="117"/>
      <c r="B43" s="167" t="s">
        <v>641</v>
      </c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25"/>
      <c r="O43" s="164"/>
      <c r="P43" s="125"/>
    </row>
    <row r="44" spans="1:17" s="116" customFormat="1" ht="11.25" x14ac:dyDescent="0.25">
      <c r="A44" s="142" t="s">
        <v>642</v>
      </c>
      <c r="B44" s="168" t="s">
        <v>643</v>
      </c>
      <c r="C44" s="131">
        <v>515091.22</v>
      </c>
      <c r="D44" s="131">
        <v>751872.48</v>
      </c>
      <c r="E44" s="131">
        <v>542285.04</v>
      </c>
      <c r="F44" s="131">
        <v>333790.08000000002</v>
      </c>
      <c r="G44" s="131">
        <v>333790.08000000002</v>
      </c>
      <c r="H44" s="131">
        <v>333790.08000000002</v>
      </c>
      <c r="I44" s="131">
        <v>308962.90000000002</v>
      </c>
      <c r="J44" s="131">
        <v>301783.7</v>
      </c>
      <c r="K44" s="131">
        <v>301783.7</v>
      </c>
      <c r="L44" s="131">
        <v>301783.7</v>
      </c>
      <c r="M44" s="131">
        <v>301783.7</v>
      </c>
      <c r="N44" s="125"/>
      <c r="O44" s="164"/>
      <c r="P44" s="125"/>
      <c r="Q44" s="116" t="s">
        <v>644</v>
      </c>
    </row>
    <row r="45" spans="1:17" s="116" customFormat="1" ht="11.25" x14ac:dyDescent="0.25">
      <c r="A45" s="142"/>
      <c r="B45" s="167" t="s">
        <v>645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25"/>
      <c r="O45" s="164"/>
      <c r="P45" s="125"/>
    </row>
    <row r="46" spans="1:17" s="116" customFormat="1" ht="11.25" x14ac:dyDescent="0.25">
      <c r="A46" s="142" t="s">
        <v>646</v>
      </c>
      <c r="B46" s="169" t="s">
        <v>647</v>
      </c>
      <c r="C46" s="170">
        <v>434158.94</v>
      </c>
      <c r="D46" s="131">
        <v>722251.58</v>
      </c>
      <c r="E46" s="131">
        <v>609458.51</v>
      </c>
      <c r="F46" s="131">
        <v>59975.5</v>
      </c>
      <c r="G46" s="131">
        <v>59975.5</v>
      </c>
      <c r="H46" s="131">
        <v>59975.5</v>
      </c>
      <c r="I46" s="131">
        <f>H46-H11</f>
        <v>13976.449999999997</v>
      </c>
      <c r="J46" s="131">
        <v>0</v>
      </c>
      <c r="K46" s="131">
        <v>0</v>
      </c>
      <c r="L46" s="131">
        <v>0</v>
      </c>
      <c r="M46" s="131">
        <v>0</v>
      </c>
      <c r="N46" s="125"/>
      <c r="O46" s="164"/>
      <c r="P46" s="125"/>
      <c r="Q46" s="116" t="s">
        <v>648</v>
      </c>
    </row>
    <row r="47" spans="1:17" s="116" customFormat="1" ht="11.25" x14ac:dyDescent="0.25">
      <c r="A47" s="171" t="s">
        <v>649</v>
      </c>
      <c r="B47" s="172" t="s">
        <v>650</v>
      </c>
      <c r="C47" s="131">
        <v>13749.33</v>
      </c>
      <c r="D47" s="173">
        <v>55677.19</v>
      </c>
      <c r="E47" s="131">
        <v>0</v>
      </c>
      <c r="F47" s="131">
        <v>0</v>
      </c>
      <c r="G47" s="131">
        <v>0</v>
      </c>
      <c r="H47" s="131">
        <v>0</v>
      </c>
      <c r="I47" s="131">
        <v>0</v>
      </c>
      <c r="J47" s="131"/>
      <c r="K47" s="131">
        <v>18583.84</v>
      </c>
      <c r="L47" s="131">
        <v>161483.34</v>
      </c>
      <c r="M47" s="131">
        <v>185269.83</v>
      </c>
      <c r="N47" s="125"/>
      <c r="O47" s="164"/>
      <c r="P47" s="125"/>
      <c r="Q47" s="116" t="s">
        <v>651</v>
      </c>
    </row>
    <row r="48" spans="1:17" s="116" customFormat="1" ht="12.75" x14ac:dyDescent="0.25">
      <c r="A48" s="115"/>
      <c r="N48" s="50" t="s">
        <v>129</v>
      </c>
    </row>
  </sheetData>
  <sheetProtection algorithmName="SHA-512" hashValue="1opi8Zrq9rmHHVZJ3lqsxvOK1z/05644Z360na0ahOaSzJWkSLajG1KyyyMI0LXXiekn8UfLPkSRktwoy7tfcQ==" saltValue="28uPtNOTHp6yfpHi6K6pnQ==" spinCount="100000" sheet="1" objects="1" scenarios="1"/>
  <mergeCells count="8">
    <mergeCell ref="G1:G2"/>
    <mergeCell ref="H1:H2"/>
    <mergeCell ref="I1:M1"/>
    <mergeCell ref="B1:B2"/>
    <mergeCell ref="C1:C2"/>
    <mergeCell ref="D1:D2"/>
    <mergeCell ref="E1:E2"/>
    <mergeCell ref="F1:F2"/>
  </mergeCells>
  <pageMargins left="0" right="0" top="0.98402777777777795" bottom="0.98402777777777795" header="0.51180555555555496" footer="0.51180555555555496"/>
  <pageSetup paperSize="9" firstPageNumber="0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topLeftCell="A19" zoomScaleNormal="100" workbookViewId="0">
      <selection activeCell="G32" sqref="G32"/>
    </sheetView>
  </sheetViews>
  <sheetFormatPr baseColWidth="10" defaultColWidth="9.140625" defaultRowHeight="15" x14ac:dyDescent="0.25"/>
  <cols>
    <col min="1" max="1" width="94" customWidth="1"/>
    <col min="2" max="7" width="13.5703125" customWidth="1"/>
    <col min="8" max="1025" width="10.7109375" customWidth="1"/>
  </cols>
  <sheetData>
    <row r="1" spans="1:7" ht="14.45" customHeight="1" x14ac:dyDescent="0.25">
      <c r="A1" s="320" t="s">
        <v>652</v>
      </c>
      <c r="B1" s="321" t="str">
        <f>CONCATENATE("Compte"," ",Présentation!$G$5-4)</f>
        <v>Compte 2019</v>
      </c>
      <c r="C1" s="321" t="str">
        <f>CONCATENATE("Compte"," ",Présentation!$G$5-3)</f>
        <v>Compte 2020</v>
      </c>
      <c r="D1" s="321" t="str">
        <f>CONCATENATE("Compte"," ",Présentation!$G$5-2)</f>
        <v>Compte 2021</v>
      </c>
      <c r="E1" s="321" t="str">
        <f>CONCATENATE("Compte"," ",Présentation!$G$5-1)</f>
        <v>Compte 2022</v>
      </c>
      <c r="F1" s="323" t="str">
        <f>CONCATENATE("Budget final"," ",Présentation!$G$5-1)</f>
        <v>Budget final 2022</v>
      </c>
      <c r="G1" s="323" t="str">
        <f>CONCATENATE("Budget"," ",Présentation!$G$5)</f>
        <v>Budget 2023</v>
      </c>
    </row>
    <row r="2" spans="1:7" ht="34.15" customHeight="1" x14ac:dyDescent="0.25">
      <c r="A2" s="320"/>
      <c r="B2" s="321"/>
      <c r="C2" s="321"/>
      <c r="D2" s="321"/>
      <c r="E2" s="321"/>
      <c r="F2" s="324"/>
      <c r="G2" s="324"/>
    </row>
    <row r="3" spans="1:7" x14ac:dyDescent="0.25">
      <c r="A3" s="174" t="s">
        <v>653</v>
      </c>
      <c r="B3" s="175"/>
      <c r="C3" s="175"/>
      <c r="D3" s="175"/>
      <c r="E3" s="175"/>
      <c r="F3" s="175"/>
      <c r="G3" s="175"/>
    </row>
    <row r="4" spans="1:7" x14ac:dyDescent="0.25">
      <c r="A4" s="176" t="s">
        <v>654</v>
      </c>
      <c r="B4" s="64">
        <v>13775470.190000001</v>
      </c>
      <c r="C4" s="64">
        <v>14409379.890000002</v>
      </c>
      <c r="D4" s="64">
        <v>15146332.109999999</v>
      </c>
      <c r="E4" s="64">
        <f>'[1]Evol DO propres'!G91</f>
        <v>17043959.389999997</v>
      </c>
      <c r="F4" s="64"/>
      <c r="G4" s="64">
        <v>19395279.440000001</v>
      </c>
    </row>
    <row r="5" spans="1:7" x14ac:dyDescent="0.25">
      <c r="A5" s="176" t="s">
        <v>655</v>
      </c>
      <c r="B5" s="64">
        <v>2863329.88</v>
      </c>
      <c r="C5" s="64">
        <v>3163896.27</v>
      </c>
      <c r="D5" s="64">
        <v>3478732.19</v>
      </c>
      <c r="E5" s="64">
        <v>3929120.41</v>
      </c>
      <c r="F5" s="64"/>
      <c r="G5" s="64">
        <v>3634930.55</v>
      </c>
    </row>
    <row r="6" spans="1:7" x14ac:dyDescent="0.25">
      <c r="A6" s="176" t="s">
        <v>656</v>
      </c>
      <c r="B6" s="177"/>
      <c r="C6" s="177">
        <v>4.6017282260185491E-2</v>
      </c>
      <c r="D6" s="177">
        <v>5.1143923307305959E-2</v>
      </c>
      <c r="E6" s="177">
        <f>IF(ISERR((E4-D4)/D4),"",(E4-D4)/D4)</f>
        <v>0.12528625849601799</v>
      </c>
      <c r="F6" s="177"/>
      <c r="G6" s="177">
        <f>IF(ISERR((G4-E4)/E4),"",(G4-E4)/E4)</f>
        <v>0.13795621053753315</v>
      </c>
    </row>
    <row r="7" spans="1:7" x14ac:dyDescent="0.25">
      <c r="A7" s="176" t="s">
        <v>657</v>
      </c>
      <c r="B7" s="178">
        <v>0.20785714320506976</v>
      </c>
      <c r="C7" s="178">
        <v>0.219571993670298</v>
      </c>
      <c r="D7" s="178">
        <v>0.22967489189697954</v>
      </c>
      <c r="E7" s="178">
        <f t="shared" ref="E7:G7" si="0">IF(ISERR(E5/E4),"",E5/E4)</f>
        <v>0.2305286183857776</v>
      </c>
      <c r="F7" s="178"/>
      <c r="G7" s="178">
        <f t="shared" si="0"/>
        <v>0.18741315696145491</v>
      </c>
    </row>
    <row r="8" spans="1:7" x14ac:dyDescent="0.25">
      <c r="A8" s="176" t="s">
        <v>658</v>
      </c>
      <c r="B8" s="179">
        <v>304</v>
      </c>
      <c r="C8" s="179">
        <v>297</v>
      </c>
      <c r="D8" s="179">
        <v>313</v>
      </c>
      <c r="E8" s="179">
        <v>326</v>
      </c>
      <c r="F8" s="179"/>
      <c r="G8" s="179">
        <v>345</v>
      </c>
    </row>
    <row r="9" spans="1:7" ht="22.5" x14ac:dyDescent="0.25">
      <c r="A9" s="180" t="s">
        <v>659</v>
      </c>
      <c r="B9" s="181"/>
      <c r="C9" s="182"/>
      <c r="D9" s="182"/>
      <c r="E9" s="182"/>
      <c r="F9" s="182"/>
      <c r="G9" s="182"/>
    </row>
    <row r="10" spans="1:7" x14ac:dyDescent="0.25">
      <c r="A10" s="180" t="s">
        <v>660</v>
      </c>
      <c r="B10" s="183">
        <v>2857928.68</v>
      </c>
      <c r="C10" s="183">
        <v>3003144.53</v>
      </c>
      <c r="D10" s="183">
        <v>3152272.81</v>
      </c>
      <c r="E10" s="183">
        <v>3861670.67</v>
      </c>
      <c r="F10" s="183"/>
      <c r="G10" s="183">
        <v>3630927.55</v>
      </c>
    </row>
    <row r="11" spans="1:7" x14ac:dyDescent="0.25">
      <c r="A11" s="176" t="s">
        <v>661</v>
      </c>
      <c r="B11" s="183">
        <v>1854883.72</v>
      </c>
      <c r="C11" s="183">
        <v>2000532.73</v>
      </c>
      <c r="D11" s="183">
        <v>2174920.27</v>
      </c>
      <c r="E11" s="183">
        <v>2696503.01</v>
      </c>
      <c r="F11" s="183"/>
      <c r="G11" s="183">
        <v>2715659.16</v>
      </c>
    </row>
    <row r="12" spans="1:7" x14ac:dyDescent="0.25">
      <c r="A12" s="184" t="s">
        <v>662</v>
      </c>
      <c r="B12" s="185">
        <v>1003044.9600000002</v>
      </c>
      <c r="C12" s="185">
        <v>1002611.7999999998</v>
      </c>
      <c r="D12" s="185">
        <v>977352.54</v>
      </c>
      <c r="E12" s="185">
        <f t="shared" ref="E12:G12" si="1">E10-E11</f>
        <v>1165167.6600000001</v>
      </c>
      <c r="F12" s="185"/>
      <c r="G12" s="185">
        <f t="shared" si="1"/>
        <v>915268.38999999966</v>
      </c>
    </row>
    <row r="13" spans="1:7" x14ac:dyDescent="0.25">
      <c r="A13" s="176" t="s">
        <v>663</v>
      </c>
      <c r="B13" s="64"/>
      <c r="C13" s="64">
        <f>C12-B12</f>
        <v>-433.16000000038184</v>
      </c>
      <c r="D13" s="64">
        <f>D12-C12</f>
        <v>-25259.259999999776</v>
      </c>
      <c r="E13" s="64">
        <f>E12-D12</f>
        <v>187815.12000000011</v>
      </c>
      <c r="F13" s="64"/>
      <c r="G13" s="64">
        <f>G12-E12</f>
        <v>-249899.27000000048</v>
      </c>
    </row>
    <row r="14" spans="1:7" x14ac:dyDescent="0.25">
      <c r="A14" s="176" t="s">
        <v>664</v>
      </c>
      <c r="B14" s="186"/>
      <c r="C14" s="187">
        <f>IF(ISERROR(C13/B12),"",(C13/B12))</f>
        <v>-4.3184504909967521E-4</v>
      </c>
      <c r="D14" s="187">
        <f>IF(ISERROR(D13/C12),"",(D13/C12))</f>
        <v>-2.5193459721898126E-2</v>
      </c>
      <c r="E14" s="187">
        <f>IF(ISERROR(E13/D12),"",(E13/D12))</f>
        <v>0.19216721941501283</v>
      </c>
      <c r="F14" s="187"/>
      <c r="G14" s="187">
        <f>IF(ISERROR(G13/E12),"",(G13/E12))</f>
        <v>-0.21447494517655979</v>
      </c>
    </row>
    <row r="15" spans="1:7" x14ac:dyDescent="0.25">
      <c r="A15" s="184" t="s">
        <v>665</v>
      </c>
      <c r="B15" s="322">
        <f>IF(ISERROR((AVERAGE(C14:E14))),"",AVERAGE(C14:E14))</f>
        <v>5.5513971548005005E-2</v>
      </c>
      <c r="C15" s="322"/>
      <c r="D15" s="322"/>
      <c r="E15" s="322"/>
      <c r="F15" s="185"/>
      <c r="G15" s="185"/>
    </row>
    <row r="16" spans="1:7" x14ac:dyDescent="0.25">
      <c r="A16" s="176"/>
      <c r="B16" s="64"/>
      <c r="C16" s="64"/>
      <c r="D16" s="64"/>
      <c r="E16" s="64"/>
      <c r="F16" s="64"/>
      <c r="G16" s="64"/>
    </row>
    <row r="17" spans="1:7" x14ac:dyDescent="0.25">
      <c r="A17" s="184" t="s">
        <v>666</v>
      </c>
      <c r="B17" s="185">
        <f>'[1]Evol RO propres'!D22</f>
        <v>3590112.81</v>
      </c>
      <c r="C17" s="185">
        <f>'[1]Evol RO propres'!E22</f>
        <v>3590112.81</v>
      </c>
      <c r="D17" s="185">
        <f>'[1]Evol RO propres'!F22</f>
        <v>3643964.5</v>
      </c>
      <c r="E17" s="185">
        <f>'[1]Evol RO propres'!G22</f>
        <v>3698623.97</v>
      </c>
      <c r="F17" s="185"/>
      <c r="G17" s="185">
        <f>'[1]Evol RO propres'!I22</f>
        <v>4560830.3499999996</v>
      </c>
    </row>
    <row r="18" spans="1:7" x14ac:dyDescent="0.25">
      <c r="A18" s="176" t="s">
        <v>663</v>
      </c>
      <c r="B18" s="186"/>
      <c r="C18" s="188">
        <f>C17-B17</f>
        <v>0</v>
      </c>
      <c r="D18" s="188">
        <f>D17-C17</f>
        <v>53851.689999999944</v>
      </c>
      <c r="E18" s="188">
        <f>E17-D17</f>
        <v>54659.470000000205</v>
      </c>
      <c r="F18" s="188"/>
      <c r="G18" s="188">
        <f>G17-E17</f>
        <v>862206.37999999942</v>
      </c>
    </row>
    <row r="19" spans="1:7" x14ac:dyDescent="0.25">
      <c r="A19" s="176" t="s">
        <v>664</v>
      </c>
      <c r="B19" s="177"/>
      <c r="C19" s="187">
        <f>IF(ISERROR(C18/B17),"",(C18/B17))</f>
        <v>0</v>
      </c>
      <c r="D19" s="187">
        <f>IF(ISERROR(D18/C17),"",(D18/C17))</f>
        <v>1.4999999401133009E-2</v>
      </c>
      <c r="E19" s="187">
        <f>IF(ISERROR(E18/D17),"",(E18/D17))</f>
        <v>1.5000000686066016E-2</v>
      </c>
      <c r="F19" s="187"/>
      <c r="G19" s="187">
        <f>IF(ISERROR(G18/E17),"",(G18/E17))</f>
        <v>0.2331154469860853</v>
      </c>
    </row>
    <row r="20" spans="1:7" x14ac:dyDescent="0.25">
      <c r="A20" s="184" t="s">
        <v>667</v>
      </c>
      <c r="B20" s="322">
        <f>IF(ISERROR((AVERAGE(C19:E19))),"",AVERAGE(C19:E19))</f>
        <v>1.0000000029066342E-2</v>
      </c>
      <c r="C20" s="322"/>
      <c r="D20" s="322"/>
      <c r="E20" s="322"/>
      <c r="F20" s="185"/>
      <c r="G20" s="185"/>
    </row>
    <row r="21" spans="1:7" x14ac:dyDescent="0.25">
      <c r="A21" s="174" t="s">
        <v>668</v>
      </c>
      <c r="B21" s="175"/>
      <c r="C21" s="175"/>
      <c r="D21" s="175"/>
      <c r="E21" s="175"/>
      <c r="F21" s="175"/>
      <c r="G21" s="175"/>
    </row>
    <row r="22" spans="1:7" x14ac:dyDescent="0.25">
      <c r="A22" s="176" t="s">
        <v>654</v>
      </c>
      <c r="B22" s="64">
        <f t="shared" ref="B22:G22" si="2">B4</f>
        <v>13775470.190000001</v>
      </c>
      <c r="C22" s="64">
        <f t="shared" si="2"/>
        <v>14409379.890000002</v>
      </c>
      <c r="D22" s="64">
        <f t="shared" si="2"/>
        <v>15146332.109999999</v>
      </c>
      <c r="E22" s="64">
        <f t="shared" si="2"/>
        <v>17043959.389999997</v>
      </c>
      <c r="F22" s="64"/>
      <c r="G22" s="64">
        <f t="shared" si="2"/>
        <v>19395279.440000001</v>
      </c>
    </row>
    <row r="23" spans="1:7" x14ac:dyDescent="0.25">
      <c r="A23" s="176" t="s">
        <v>669</v>
      </c>
      <c r="B23" s="64">
        <v>896317.33</v>
      </c>
      <c r="C23" s="64">
        <v>792505.44</v>
      </c>
      <c r="D23" s="64">
        <v>720404.19</v>
      </c>
      <c r="E23" s="64">
        <v>863082.82</v>
      </c>
      <c r="F23" s="64"/>
      <c r="G23" s="64">
        <v>1088293.44</v>
      </c>
    </row>
    <row r="24" spans="1:7" x14ac:dyDescent="0.25">
      <c r="A24" s="176" t="s">
        <v>656</v>
      </c>
      <c r="B24" s="177"/>
      <c r="C24" s="177">
        <f>IF(ISERR((C22-B22)/B22),"",(C22-B22)/B22)</f>
        <v>4.6017282260185491E-2</v>
      </c>
      <c r="D24" s="177">
        <f>IF(ISERR((D22-C22)/C22),"",(D22-C22)/C22)</f>
        <v>5.1143923307305959E-2</v>
      </c>
      <c r="E24" s="177">
        <f>IF(ISERR((E22-D22)/D22),"",(E22-D22)/D22)</f>
        <v>0.12528625849601799</v>
      </c>
      <c r="F24" s="177"/>
      <c r="G24" s="177">
        <f>IF(ISERR((G22-E22)/E22),"",(G22-E22)/E22)</f>
        <v>0.13795621053753315</v>
      </c>
    </row>
    <row r="25" spans="1:7" x14ac:dyDescent="0.25">
      <c r="A25" s="176" t="s">
        <v>670</v>
      </c>
      <c r="B25" s="178">
        <f t="shared" ref="B25:G25" si="3">IF(ISERR(B23/B22),"",B23/B22)</f>
        <v>6.5066187769812878E-2</v>
      </c>
      <c r="C25" s="178">
        <f t="shared" si="3"/>
        <v>5.4999274503824594E-2</v>
      </c>
      <c r="D25" s="178">
        <f t="shared" si="3"/>
        <v>4.7562946908074895E-2</v>
      </c>
      <c r="E25" s="178">
        <f t="shared" si="3"/>
        <v>5.0638633914276192E-2</v>
      </c>
      <c r="F25" s="178"/>
      <c r="G25" s="178">
        <f t="shared" si="3"/>
        <v>5.6111253429819097E-2</v>
      </c>
    </row>
    <row r="26" spans="1:7" ht="22.5" x14ac:dyDescent="0.25">
      <c r="A26" s="180" t="s">
        <v>671</v>
      </c>
      <c r="B26" s="178"/>
      <c r="C26" s="182"/>
      <c r="D26" s="182"/>
      <c r="E26" s="182"/>
      <c r="F26" s="182"/>
      <c r="G26" s="182"/>
    </row>
    <row r="27" spans="1:7" x14ac:dyDescent="0.25">
      <c r="A27" s="180" t="s">
        <v>672</v>
      </c>
      <c r="B27" s="183">
        <v>810030.04</v>
      </c>
      <c r="C27" s="183">
        <v>761256.22</v>
      </c>
      <c r="D27" s="183">
        <v>712005.79</v>
      </c>
      <c r="E27" s="183">
        <v>851525.68</v>
      </c>
      <c r="F27" s="183"/>
      <c r="G27" s="183">
        <v>1083182.6200000001</v>
      </c>
    </row>
    <row r="28" spans="1:7" x14ac:dyDescent="0.25">
      <c r="A28" s="176" t="s">
        <v>661</v>
      </c>
      <c r="B28" s="183">
        <v>607400.5</v>
      </c>
      <c r="C28" s="183">
        <v>522552</v>
      </c>
      <c r="D28" s="183">
        <v>615619.83999999997</v>
      </c>
      <c r="E28" s="183">
        <v>598791.44999999995</v>
      </c>
      <c r="F28" s="183"/>
      <c r="G28" s="183">
        <v>889345.78</v>
      </c>
    </row>
    <row r="29" spans="1:7" x14ac:dyDescent="0.25">
      <c r="A29" s="184" t="s">
        <v>673</v>
      </c>
      <c r="B29" s="185">
        <f t="shared" ref="B29:G29" si="4">B27-B28</f>
        <v>202629.54000000004</v>
      </c>
      <c r="C29" s="185">
        <f t="shared" si="4"/>
        <v>238704.21999999997</v>
      </c>
      <c r="D29" s="185">
        <f t="shared" si="4"/>
        <v>96385.95000000007</v>
      </c>
      <c r="E29" s="185">
        <f t="shared" si="4"/>
        <v>252734.2300000001</v>
      </c>
      <c r="F29" s="185"/>
      <c r="G29" s="185">
        <f t="shared" si="4"/>
        <v>193836.84000000008</v>
      </c>
    </row>
    <row r="30" spans="1:7" x14ac:dyDescent="0.25">
      <c r="A30" s="176" t="s">
        <v>663</v>
      </c>
      <c r="B30" s="64"/>
      <c r="C30" s="64">
        <f>C29-B29</f>
        <v>36074.679999999935</v>
      </c>
      <c r="D30" s="64">
        <f>D29-C29</f>
        <v>-142318.2699999999</v>
      </c>
      <c r="E30" s="64">
        <f>E29-D29</f>
        <v>156348.28000000003</v>
      </c>
      <c r="F30" s="64"/>
      <c r="G30" s="64">
        <f>G29-E29</f>
        <v>-58897.390000000014</v>
      </c>
    </row>
    <row r="31" spans="1:7" x14ac:dyDescent="0.25">
      <c r="A31" s="176" t="s">
        <v>664</v>
      </c>
      <c r="B31" s="186"/>
      <c r="C31" s="187">
        <f>IF(ISERROR(C30/B29),"",(C30/B29))</f>
        <v>0.1780326797366264</v>
      </c>
      <c r="D31" s="187">
        <f>IF(ISERROR(D30/C29),"",(D30/C29))</f>
        <v>-0.59621178879870629</v>
      </c>
      <c r="E31" s="187">
        <f>IF(ISERROR(E30/D29),"",(E30/D29))</f>
        <v>1.6221065414616955</v>
      </c>
      <c r="F31" s="187"/>
      <c r="G31" s="187">
        <f>IF(ISERROR(G30/E29),"",(G30/E29))</f>
        <v>-0.23304081129018411</v>
      </c>
    </row>
    <row r="32" spans="1:7" x14ac:dyDescent="0.25">
      <c r="A32" s="184" t="s">
        <v>665</v>
      </c>
      <c r="B32" s="322">
        <f>IF(ISERROR(AVERAGE(C31:E31)),"",(AVERAGE(C31:E31)))</f>
        <v>0.40130914413320523</v>
      </c>
      <c r="C32" s="322"/>
      <c r="D32" s="322"/>
      <c r="E32" s="322"/>
      <c r="F32" s="185"/>
      <c r="G32" s="185"/>
    </row>
    <row r="33" spans="1:8" x14ac:dyDescent="0.25">
      <c r="A33" s="176"/>
      <c r="B33" s="64"/>
      <c r="C33" s="64"/>
      <c r="D33" s="64"/>
      <c r="E33" s="64"/>
      <c r="F33" s="64"/>
      <c r="G33" s="64"/>
    </row>
    <row r="34" spans="1:8" x14ac:dyDescent="0.25">
      <c r="A34" s="184" t="s">
        <v>674</v>
      </c>
      <c r="B34" s="185">
        <f>'[1]Evol RO propres'!D22</f>
        <v>3590112.81</v>
      </c>
      <c r="C34" s="185">
        <f>'[1]Evol RO propres'!E22</f>
        <v>3590112.81</v>
      </c>
      <c r="D34" s="185">
        <f>'[1]Evol RO propres'!F22</f>
        <v>3643964.5</v>
      </c>
      <c r="E34" s="185">
        <f>'[1]Evol RO propres'!G22</f>
        <v>3698623.97</v>
      </c>
      <c r="F34" s="185"/>
      <c r="G34" s="185">
        <f>'[1]Evol RO propres'!I22</f>
        <v>4560830.3499999996</v>
      </c>
    </row>
    <row r="35" spans="1:8" x14ac:dyDescent="0.25">
      <c r="A35" s="176" t="s">
        <v>663</v>
      </c>
      <c r="B35" s="186"/>
      <c r="C35" s="188">
        <f>C34-B34</f>
        <v>0</v>
      </c>
      <c r="D35" s="188">
        <f>D34-C34</f>
        <v>53851.689999999944</v>
      </c>
      <c r="E35" s="188">
        <f>E34-D34</f>
        <v>54659.470000000205</v>
      </c>
      <c r="F35" s="188"/>
      <c r="G35" s="188">
        <f>G34-E34</f>
        <v>862206.37999999942</v>
      </c>
    </row>
    <row r="36" spans="1:8" x14ac:dyDescent="0.25">
      <c r="A36" s="176" t="s">
        <v>664</v>
      </c>
      <c r="B36" s="177"/>
      <c r="C36" s="187">
        <f>IF(ISERROR(C35/B34),"",(C35/B34))</f>
        <v>0</v>
      </c>
      <c r="D36" s="187">
        <f>IF(ISERROR(D35/C34),"",(D35/C34))</f>
        <v>1.4999999401133009E-2</v>
      </c>
      <c r="E36" s="187">
        <f>IF(ISERROR(E35/D34),"",(E35/D34))</f>
        <v>1.5000000686066016E-2</v>
      </c>
      <c r="F36" s="187"/>
      <c r="G36" s="187">
        <f>IF(ISERROR(G35/E34),"",(G35/E34))</f>
        <v>0.2331154469860853</v>
      </c>
    </row>
    <row r="37" spans="1:8" x14ac:dyDescent="0.25">
      <c r="A37" s="184" t="s">
        <v>667</v>
      </c>
      <c r="B37" s="322">
        <f>IF(ISERROR(AVERAGE(C36:E36)),"",(AVERAGE(C36:E36)))</f>
        <v>1.0000000029066342E-2</v>
      </c>
      <c r="C37" s="322"/>
      <c r="D37" s="322"/>
      <c r="E37" s="322"/>
      <c r="F37" s="185"/>
      <c r="G37" s="185"/>
    </row>
    <row r="38" spans="1:8" ht="36.6" customHeight="1" x14ac:dyDescent="0.25">
      <c r="A38" s="189" t="s">
        <v>675</v>
      </c>
      <c r="B38" s="190"/>
      <c r="C38" s="190"/>
      <c r="D38" s="190"/>
      <c r="E38" s="190"/>
      <c r="F38" s="190"/>
      <c r="G38" s="190"/>
    </row>
    <row r="39" spans="1:8" x14ac:dyDescent="0.25">
      <c r="H39" s="50" t="s">
        <v>129</v>
      </c>
    </row>
  </sheetData>
  <sheetProtection algorithmName="SHA-512" hashValue="rPF/W75HmXdbZpeGDTTLcRwWlbWeWlkcBO7rgCv1hOVIR24TsDH1U1HLDNL+NcHxCQf6cnkuYOMu7vz6Dik9bg==" saltValue="2HEsm6Gi03h74ustms3q4A==" spinCount="100000" sheet="1" objects="1" scenarios="1"/>
  <mergeCells count="11">
    <mergeCell ref="B37:E37"/>
    <mergeCell ref="F1:F2"/>
    <mergeCell ref="G1:G2"/>
    <mergeCell ref="B15:E15"/>
    <mergeCell ref="B20:E20"/>
    <mergeCell ref="B32:E32"/>
    <mergeCell ref="A1:A2"/>
    <mergeCell ref="B1:B2"/>
    <mergeCell ref="C1:C2"/>
    <mergeCell ref="D1:D2"/>
    <mergeCell ref="E1:E2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K35"/>
  <sheetViews>
    <sheetView zoomScaleNormal="100" workbookViewId="0">
      <selection activeCell="M35" sqref="M35"/>
    </sheetView>
  </sheetViews>
  <sheetFormatPr baseColWidth="10" defaultColWidth="9.140625" defaultRowHeight="15" x14ac:dyDescent="0.25"/>
  <cols>
    <col min="1" max="1" width="13.140625" style="191" customWidth="1"/>
    <col min="2" max="2" width="50" style="192" customWidth="1"/>
    <col min="3" max="3" width="11.5703125" style="77" customWidth="1"/>
    <col min="4" max="4" width="14.140625" style="192" customWidth="1"/>
    <col min="5" max="5" width="10.7109375" style="192" customWidth="1"/>
    <col min="6" max="6" width="15.42578125" style="192" customWidth="1"/>
    <col min="7" max="7" width="15.5703125" style="192" customWidth="1"/>
    <col min="8" max="1025" width="11.5703125" style="77" customWidth="1"/>
  </cols>
  <sheetData>
    <row r="1" spans="1:12" ht="37.5" customHeight="1" x14ac:dyDescent="0.25">
      <c r="A1" s="304" t="s">
        <v>676</v>
      </c>
      <c r="B1" s="325" t="s">
        <v>15</v>
      </c>
      <c r="C1" s="312" t="s">
        <v>16</v>
      </c>
      <c r="D1" s="312"/>
      <c r="E1" s="312"/>
      <c r="F1" s="312"/>
      <c r="G1" s="312"/>
      <c r="H1" s="312" t="s">
        <v>677</v>
      </c>
      <c r="I1" s="312"/>
      <c r="J1" s="312"/>
      <c r="K1" s="312"/>
      <c r="L1" s="312"/>
    </row>
    <row r="2" spans="1:12" x14ac:dyDescent="0.25">
      <c r="A2" s="304"/>
      <c r="B2" s="325"/>
      <c r="C2" s="27">
        <v>2019</v>
      </c>
      <c r="D2" s="27">
        <f>+C2+1</f>
        <v>2020</v>
      </c>
      <c r="E2" s="27">
        <f>+D2+1</f>
        <v>2021</v>
      </c>
      <c r="F2" s="27">
        <f>+E2+1</f>
        <v>2022</v>
      </c>
      <c r="G2" s="27">
        <f>+F2+1</f>
        <v>2023</v>
      </c>
      <c r="H2" s="27">
        <f>C2</f>
        <v>2019</v>
      </c>
      <c r="I2" s="27">
        <f>D2</f>
        <v>2020</v>
      </c>
      <c r="J2" s="27">
        <f>E2</f>
        <v>2021</v>
      </c>
      <c r="K2" s="27">
        <f>F2</f>
        <v>2022</v>
      </c>
      <c r="L2" s="27">
        <f>G2</f>
        <v>2023</v>
      </c>
    </row>
    <row r="3" spans="1:12" x14ac:dyDescent="0.25">
      <c r="A3" s="193">
        <v>80</v>
      </c>
      <c r="B3" s="194" t="s">
        <v>678</v>
      </c>
      <c r="C3" s="195"/>
      <c r="D3" s="195"/>
      <c r="E3" s="195"/>
      <c r="F3" s="195"/>
      <c r="G3" s="195"/>
      <c r="H3" s="196">
        <v>1.4200000000000001E-2</v>
      </c>
      <c r="I3" s="196">
        <v>1.4200000000000001E-2</v>
      </c>
      <c r="J3" s="196">
        <v>1.4200000000000001E-2</v>
      </c>
      <c r="K3" s="196">
        <v>1.4200000000000001E-2</v>
      </c>
      <c r="L3" s="196">
        <v>1.4200000000000001E-2</v>
      </c>
    </row>
    <row r="4" spans="1:12" x14ac:dyDescent="0.25">
      <c r="A4" s="193">
        <v>81</v>
      </c>
      <c r="B4" s="194" t="s">
        <v>679</v>
      </c>
      <c r="C4" s="195"/>
      <c r="D4" s="195"/>
      <c r="E4" s="195"/>
      <c r="F4" s="195"/>
      <c r="G4" s="195"/>
      <c r="H4" s="196">
        <v>1.4200000000000001E-2</v>
      </c>
      <c r="I4" s="196">
        <v>1.4200000000000001E-2</v>
      </c>
      <c r="J4" s="196">
        <v>1.4200000000000001E-2</v>
      </c>
      <c r="K4" s="196">
        <v>1.4200000000000001E-2</v>
      </c>
      <c r="L4" s="196">
        <v>1.4200000000000001E-2</v>
      </c>
    </row>
    <row r="5" spans="1:12" x14ac:dyDescent="0.25">
      <c r="A5" s="193">
        <v>82</v>
      </c>
      <c r="B5" s="194" t="s">
        <v>680</v>
      </c>
      <c r="C5" s="195"/>
      <c r="D5" s="195"/>
      <c r="E5" s="195"/>
      <c r="F5" s="195"/>
      <c r="G5" s="195"/>
      <c r="H5" s="196">
        <v>0</v>
      </c>
      <c r="I5" s="196">
        <v>0</v>
      </c>
      <c r="J5" s="196">
        <v>0</v>
      </c>
      <c r="K5" s="196">
        <v>0</v>
      </c>
      <c r="L5" s="196">
        <v>0</v>
      </c>
    </row>
    <row r="6" spans="1:12" x14ac:dyDescent="0.25">
      <c r="A6" s="193">
        <v>88</v>
      </c>
      <c r="B6" s="194" t="s">
        <v>681</v>
      </c>
      <c r="C6" s="195"/>
      <c r="D6" s="195"/>
      <c r="E6" s="195"/>
      <c r="F6" s="195"/>
      <c r="G6" s="195"/>
      <c r="H6" s="196">
        <v>0</v>
      </c>
      <c r="I6" s="196">
        <v>0</v>
      </c>
      <c r="J6" s="196">
        <v>0</v>
      </c>
      <c r="K6" s="196">
        <v>0</v>
      </c>
      <c r="L6" s="196">
        <v>0</v>
      </c>
    </row>
    <row r="7" spans="1:12" x14ac:dyDescent="0.25">
      <c r="A7" s="193"/>
      <c r="B7" s="197" t="s">
        <v>682</v>
      </c>
      <c r="C7" s="198"/>
      <c r="D7" s="198"/>
      <c r="E7" s="198"/>
      <c r="F7" s="198"/>
      <c r="G7" s="198"/>
      <c r="H7" s="199"/>
      <c r="I7" s="199"/>
      <c r="J7" s="199"/>
      <c r="K7" s="199"/>
      <c r="L7" s="199"/>
    </row>
    <row r="8" spans="1:12" x14ac:dyDescent="0.25">
      <c r="A8" s="193">
        <v>90</v>
      </c>
      <c r="B8" s="194" t="s">
        <v>683</v>
      </c>
      <c r="C8" s="195"/>
      <c r="D8" s="195"/>
      <c r="E8" s="195"/>
      <c r="F8" s="195"/>
      <c r="G8" s="195"/>
      <c r="H8" s="196">
        <v>1.4200000000000001E-2</v>
      </c>
      <c r="I8" s="196">
        <v>1.4200000000000001E-2</v>
      </c>
      <c r="J8" s="196">
        <v>1.4200000000000001E-2</v>
      </c>
      <c r="K8" s="196">
        <v>1.4200000000000001E-2</v>
      </c>
      <c r="L8" s="196">
        <v>1.4200000000000001E-2</v>
      </c>
    </row>
    <row r="9" spans="1:12" x14ac:dyDescent="0.25">
      <c r="A9" s="193">
        <v>91</v>
      </c>
      <c r="B9" s="194" t="s">
        <v>684</v>
      </c>
      <c r="C9" s="195"/>
      <c r="D9" s="195"/>
      <c r="E9" s="195"/>
      <c r="F9" s="195"/>
      <c r="G9" s="195"/>
      <c r="H9" s="196">
        <v>0</v>
      </c>
      <c r="I9" s="196">
        <v>0</v>
      </c>
      <c r="J9" s="196">
        <v>0</v>
      </c>
      <c r="K9" s="196">
        <v>0</v>
      </c>
      <c r="L9" s="196">
        <v>0</v>
      </c>
    </row>
    <row r="10" spans="1:12" x14ac:dyDescent="0.25">
      <c r="A10" s="193">
        <v>92</v>
      </c>
      <c r="B10" s="194" t="s">
        <v>685</v>
      </c>
      <c r="C10" s="195"/>
      <c r="D10" s="195"/>
      <c r="E10" s="195"/>
      <c r="F10" s="195"/>
      <c r="G10" s="195"/>
      <c r="H10" s="196">
        <v>0</v>
      </c>
      <c r="I10" s="196">
        <v>0</v>
      </c>
      <c r="J10" s="196">
        <v>0</v>
      </c>
      <c r="K10" s="196">
        <v>0</v>
      </c>
      <c r="L10" s="196">
        <v>0</v>
      </c>
    </row>
    <row r="11" spans="1:12" x14ac:dyDescent="0.25">
      <c r="A11" s="193"/>
      <c r="B11" s="194"/>
      <c r="C11" s="82"/>
      <c r="D11" s="82"/>
      <c r="E11" s="82"/>
      <c r="F11" s="82"/>
      <c r="G11" s="82"/>
      <c r="H11" s="82"/>
      <c r="I11" s="82"/>
      <c r="J11" s="82"/>
      <c r="K11" s="82"/>
      <c r="L11" s="82"/>
    </row>
    <row r="12" spans="1:12" x14ac:dyDescent="0.25">
      <c r="A12" s="193"/>
      <c r="B12" s="197" t="s">
        <v>686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</row>
    <row r="13" spans="1:12" x14ac:dyDescent="0.25">
      <c r="A13" s="193"/>
      <c r="B13" s="200" t="s">
        <v>687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</row>
    <row r="14" spans="1:12" x14ac:dyDescent="0.25">
      <c r="A14" s="193"/>
      <c r="B14" s="194" t="s">
        <v>688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</row>
    <row r="15" spans="1:12" x14ac:dyDescent="0.25">
      <c r="A15" s="193" t="s">
        <v>689</v>
      </c>
      <c r="B15" s="194" t="s">
        <v>598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x14ac:dyDescent="0.25">
      <c r="A16" s="193">
        <v>80</v>
      </c>
      <c r="B16" s="194" t="s">
        <v>678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1:12" x14ac:dyDescent="0.25">
      <c r="A17" s="201" t="s">
        <v>690</v>
      </c>
      <c r="B17" s="202" t="s">
        <v>691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1:12" x14ac:dyDescent="0.25">
      <c r="A18" s="193">
        <v>81</v>
      </c>
      <c r="B18" s="194" t="s">
        <v>679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1:12" x14ac:dyDescent="0.25">
      <c r="A19" s="193">
        <v>82</v>
      </c>
      <c r="B19" s="194" t="s">
        <v>680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1:12" x14ac:dyDescent="0.25">
      <c r="A20" s="193"/>
      <c r="B20" s="194" t="s">
        <v>692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1:12" x14ac:dyDescent="0.25">
      <c r="A21" s="193" t="s">
        <v>693</v>
      </c>
      <c r="B21" s="194" t="s">
        <v>614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1:12" x14ac:dyDescent="0.25">
      <c r="A22" s="193">
        <v>90</v>
      </c>
      <c r="B22" s="194" t="s">
        <v>683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1:12" x14ac:dyDescent="0.25">
      <c r="A23" s="201" t="s">
        <v>694</v>
      </c>
      <c r="B23" s="203" t="s">
        <v>695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</row>
    <row r="24" spans="1:12" x14ac:dyDescent="0.25">
      <c r="A24" s="193">
        <v>91</v>
      </c>
      <c r="B24" s="194" t="s">
        <v>684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</row>
    <row r="25" spans="1:12" x14ac:dyDescent="0.25">
      <c r="A25" s="193">
        <v>92</v>
      </c>
      <c r="B25" s="194" t="s">
        <v>685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</row>
    <row r="26" spans="1:12" x14ac:dyDescent="0.25">
      <c r="A26" s="193"/>
      <c r="B26" s="204" t="s">
        <v>696</v>
      </c>
      <c r="C26" s="89"/>
      <c r="D26" s="89"/>
      <c r="E26" s="89"/>
      <c r="F26" s="89"/>
      <c r="G26" s="89"/>
      <c r="H26" s="89"/>
      <c r="I26" s="89"/>
      <c r="J26" s="89"/>
      <c r="K26" s="89"/>
      <c r="L26" s="89"/>
    </row>
    <row r="27" spans="1:12" x14ac:dyDescent="0.25">
      <c r="A27" s="193"/>
      <c r="B27" s="205" t="s">
        <v>697</v>
      </c>
      <c r="C27" s="206">
        <f>SUM(L28:L29)</f>
        <v>0</v>
      </c>
      <c r="D27" s="206">
        <f>SUM(C28:C29)</f>
        <v>0</v>
      </c>
      <c r="E27" s="206">
        <f>SUM(D28:D29)</f>
        <v>0</v>
      </c>
      <c r="F27" s="206">
        <f>SUM(E28:E29)</f>
        <v>0</v>
      </c>
      <c r="G27" s="206">
        <f>SUM(F28:F29)</f>
        <v>0</v>
      </c>
      <c r="H27" s="206">
        <f>SUM(B28:B29)</f>
        <v>0</v>
      </c>
      <c r="I27" s="206">
        <f>SUM(H28:H29)</f>
        <v>0</v>
      </c>
      <c r="J27" s="206">
        <f>SUM(I28:I29)</f>
        <v>0</v>
      </c>
      <c r="K27" s="206">
        <f>SUM(J28:J29)</f>
        <v>0</v>
      </c>
      <c r="L27" s="206">
        <f>SUM(K28:K29)</f>
        <v>0</v>
      </c>
    </row>
    <row r="28" spans="1:12" ht="22.5" x14ac:dyDescent="0.25">
      <c r="A28" s="193" t="s">
        <v>698</v>
      </c>
      <c r="B28" s="194" t="s">
        <v>699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</row>
    <row r="29" spans="1:12" x14ac:dyDescent="0.25">
      <c r="A29" s="193" t="s">
        <v>700</v>
      </c>
      <c r="B29" s="194" t="s">
        <v>594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</row>
    <row r="30" spans="1:12" x14ac:dyDescent="0.25">
      <c r="A30" s="193"/>
      <c r="B30" s="194" t="s">
        <v>701</v>
      </c>
      <c r="C30" s="206">
        <f t="shared" ref="C30:L30" si="0">SUM(C31)</f>
        <v>0</v>
      </c>
      <c r="D30" s="206">
        <f t="shared" si="0"/>
        <v>0</v>
      </c>
      <c r="E30" s="206">
        <f t="shared" si="0"/>
        <v>0</v>
      </c>
      <c r="F30" s="206">
        <f t="shared" si="0"/>
        <v>0</v>
      </c>
      <c r="G30" s="206">
        <f t="shared" si="0"/>
        <v>0</v>
      </c>
      <c r="H30" s="206">
        <f t="shared" si="0"/>
        <v>0</v>
      </c>
      <c r="I30" s="206">
        <f t="shared" si="0"/>
        <v>0</v>
      </c>
      <c r="J30" s="206">
        <f t="shared" si="0"/>
        <v>0</v>
      </c>
      <c r="K30" s="206">
        <f t="shared" si="0"/>
        <v>0</v>
      </c>
      <c r="L30" s="206">
        <f t="shared" si="0"/>
        <v>0</v>
      </c>
    </row>
    <row r="31" spans="1:12" ht="22.5" x14ac:dyDescent="0.25">
      <c r="A31" s="193" t="s">
        <v>702</v>
      </c>
      <c r="B31" s="194" t="s">
        <v>703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</row>
    <row r="32" spans="1:12" x14ac:dyDescent="0.25">
      <c r="A32" s="193"/>
      <c r="B32" s="207" t="s">
        <v>704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</row>
    <row r="33" spans="1:13" x14ac:dyDescent="0.25">
      <c r="A33" s="193"/>
      <c r="B33" s="207" t="s">
        <v>705</v>
      </c>
      <c r="C33" s="89"/>
      <c r="D33" s="89"/>
      <c r="E33" s="89"/>
      <c r="F33" s="89"/>
      <c r="G33" s="89"/>
      <c r="H33" s="89"/>
      <c r="I33" s="89"/>
      <c r="J33" s="89"/>
      <c r="K33" s="89"/>
      <c r="L33" s="89"/>
    </row>
    <row r="34" spans="1:13" x14ac:dyDescent="0.25">
      <c r="A34" s="193"/>
      <c r="B34" s="207" t="s">
        <v>706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</row>
    <row r="35" spans="1:13" x14ac:dyDescent="0.25">
      <c r="M35" s="50" t="s">
        <v>129</v>
      </c>
    </row>
  </sheetData>
  <sheetProtection algorithmName="SHA-512" hashValue="7WrZrS4LF0unnE1rBGeOFXYpEusDBl2l5+zvrpUTi4Z87TjiWDxNL5fCjJ0MuT7IwZltSDhYyYFLdLpw7tOauw==" saltValue="Yp4UVLU9KZJ1//4MQy42Gg==" spinCount="100000" sheet="1" objects="1" scenarios="1"/>
  <mergeCells count="4">
    <mergeCell ref="A1:A2"/>
    <mergeCell ref="B1:B2"/>
    <mergeCell ref="C1:G1"/>
    <mergeCell ref="H1:L1"/>
  </mergeCells>
  <pageMargins left="0.70833333333333304" right="0.70833333333333304" top="0.74791666666666701" bottom="0.74791666666666701" header="0.51180555555555496" footer="0.51180555555555496"/>
  <pageSetup paperSize="9" firstPageNumber="0" fitToHeight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K35"/>
  <sheetViews>
    <sheetView tabSelected="1" zoomScaleNormal="100" workbookViewId="0">
      <selection activeCell="I14" sqref="I14"/>
    </sheetView>
  </sheetViews>
  <sheetFormatPr baseColWidth="10" defaultColWidth="9.140625" defaultRowHeight="15" x14ac:dyDescent="0.25"/>
  <cols>
    <col min="1" max="1" width="0.28515625" style="191" customWidth="1"/>
    <col min="2" max="2" width="50" style="192" customWidth="1"/>
    <col min="3" max="5" width="14.42578125" style="192" bestFit="1" customWidth="1"/>
    <col min="6" max="8" width="13.140625" style="192" bestFit="1" customWidth="1"/>
    <col min="9" max="13" width="12.5703125" style="192" bestFit="1" customWidth="1"/>
    <col min="14" max="14" width="7.5703125" style="192" bestFit="1" customWidth="1"/>
    <col min="15" max="1025" width="11.42578125" style="192"/>
  </cols>
  <sheetData>
    <row r="1" spans="1:17" s="208" customFormat="1" ht="37.5" customHeight="1" x14ac:dyDescent="0.25">
      <c r="A1" s="304" t="s">
        <v>676</v>
      </c>
      <c r="B1" s="328" t="s">
        <v>15</v>
      </c>
      <c r="C1" s="327" t="str">
        <f>CONCATENATE("Compte"," ",Présentation!$G$5-4)</f>
        <v>Compte 2019</v>
      </c>
      <c r="D1" s="327" t="str">
        <f>CONCATENATE("Compte"," ",Présentation!$G$5-3)</f>
        <v>Compte 2020</v>
      </c>
      <c r="E1" s="327" t="str">
        <f>CONCATENATE("Compte"," ",Présentation!$G$5-2)</f>
        <v>Compte 2021</v>
      </c>
      <c r="F1" s="326" t="str">
        <f>CONCATENATE("Compte"," ",Présentation!$G$5-1)</f>
        <v>Compte 2022</v>
      </c>
      <c r="G1" s="326" t="str">
        <f>CONCATENATE("Budget final"," ",Présentation!$G$5-1)</f>
        <v>Budget final 2022</v>
      </c>
      <c r="H1" s="326" t="str">
        <f>CONCATENATE("Budget"," ",Présentation!$G$5)</f>
        <v>Budget 2023</v>
      </c>
      <c r="I1" s="327" t="s">
        <v>131</v>
      </c>
      <c r="J1" s="327"/>
      <c r="K1" s="327"/>
      <c r="L1" s="327"/>
      <c r="M1" s="327"/>
    </row>
    <row r="2" spans="1:17" s="208" customFormat="1" ht="24" customHeight="1" x14ac:dyDescent="0.25">
      <c r="A2" s="304"/>
      <c r="B2" s="328"/>
      <c r="C2" s="327"/>
      <c r="D2" s="327"/>
      <c r="E2" s="327"/>
      <c r="F2" s="327"/>
      <c r="G2" s="326"/>
      <c r="H2" s="326"/>
      <c r="I2" s="55" t="str">
        <f>CONCATENATE("Budget"," ",Présentation!$G$5+1)</f>
        <v>Budget 2024</v>
      </c>
      <c r="J2" s="55" t="str">
        <f>CONCATENATE("Budget"," ",Présentation!$G$5+2)</f>
        <v>Budget 2025</v>
      </c>
      <c r="K2" s="55" t="str">
        <f>CONCATENATE("Budget"," ",Présentation!$G$5+3)</f>
        <v>Budget 2026</v>
      </c>
      <c r="L2" s="55" t="str">
        <f>CONCATENATE("Budget"," ",Présentation!$G$5+4)</f>
        <v>Budget 2027</v>
      </c>
      <c r="M2" s="55" t="str">
        <f>CONCATENATE("Budget"," ",Présentation!$G$5+5)</f>
        <v>Budget 2028</v>
      </c>
      <c r="N2" s="209"/>
    </row>
    <row r="3" spans="1:17" s="208" customFormat="1" ht="11.25" x14ac:dyDescent="0.25">
      <c r="A3" s="210" t="s">
        <v>707</v>
      </c>
      <c r="B3" s="211" t="s">
        <v>678</v>
      </c>
      <c r="C3" s="287">
        <v>26018.7</v>
      </c>
      <c r="D3" s="288">
        <v>12318.58</v>
      </c>
      <c r="E3" s="288">
        <v>111411.37</v>
      </c>
      <c r="F3" s="288">
        <v>75060.460000000006</v>
      </c>
      <c r="G3" s="288">
        <v>95219.86</v>
      </c>
      <c r="H3" s="288">
        <v>148177.07999999999</v>
      </c>
      <c r="I3" s="212">
        <f>H3*(1+'Evol Extraordinaire'!C3)</f>
        <v>148177.07999999999</v>
      </c>
      <c r="J3" s="212">
        <f>I3*(1+'Evol Extraordinaire'!D3)</f>
        <v>148177.07999999999</v>
      </c>
      <c r="K3" s="212">
        <f>J3*(1+'Evol Extraordinaire'!E3)</f>
        <v>148177.07999999999</v>
      </c>
      <c r="L3" s="212">
        <f>K3*(1+'Evol Extraordinaire'!F3)</f>
        <v>148177.07999999999</v>
      </c>
      <c r="M3" s="212">
        <f>L3*(1+'Evol Extraordinaire'!G3)</f>
        <v>148177.07999999999</v>
      </c>
      <c r="P3" s="208" t="s">
        <v>708</v>
      </c>
      <c r="Q3" s="208" t="s">
        <v>709</v>
      </c>
    </row>
    <row r="4" spans="1:17" s="208" customFormat="1" ht="11.25" x14ac:dyDescent="0.25">
      <c r="A4" s="210" t="s">
        <v>710</v>
      </c>
      <c r="B4" s="211" t="s">
        <v>679</v>
      </c>
      <c r="C4" s="287">
        <v>0</v>
      </c>
      <c r="D4" s="288">
        <v>0</v>
      </c>
      <c r="E4" s="288">
        <v>0</v>
      </c>
      <c r="F4" s="288">
        <v>0</v>
      </c>
      <c r="G4" s="288">
        <v>0</v>
      </c>
      <c r="H4" s="288">
        <v>0</v>
      </c>
      <c r="I4" s="212">
        <f>H4*(1+'Evol Extraordinaire'!C4)</f>
        <v>0</v>
      </c>
      <c r="J4" s="212">
        <f>I4*(1+'Evol Extraordinaire'!D4)</f>
        <v>0</v>
      </c>
      <c r="K4" s="212">
        <f>J4*(1+'Evol Extraordinaire'!E4)</f>
        <v>0</v>
      </c>
      <c r="L4" s="212">
        <f>K4*(1+'Evol Extraordinaire'!F4)</f>
        <v>0</v>
      </c>
      <c r="M4" s="212">
        <f>L4*(1+'Evol Extraordinaire'!G4)</f>
        <v>0</v>
      </c>
      <c r="P4" s="208" t="s">
        <v>711</v>
      </c>
      <c r="Q4" s="208" t="s">
        <v>712</v>
      </c>
    </row>
    <row r="5" spans="1:17" s="208" customFormat="1" ht="11.25" x14ac:dyDescent="0.25">
      <c r="A5" s="210" t="s">
        <v>713</v>
      </c>
      <c r="B5" s="211" t="s">
        <v>680</v>
      </c>
      <c r="C5" s="287">
        <v>0</v>
      </c>
      <c r="D5" s="288">
        <v>0</v>
      </c>
      <c r="E5" s="288">
        <v>0</v>
      </c>
      <c r="F5" s="288">
        <v>0</v>
      </c>
      <c r="G5" s="288">
        <v>0</v>
      </c>
      <c r="H5" s="288">
        <v>0</v>
      </c>
      <c r="I5" s="212">
        <f>H5*(1+'Evol Extraordinaire'!C5)</f>
        <v>0</v>
      </c>
      <c r="J5" s="212">
        <f>I5*(1+'Evol Extraordinaire'!D5)</f>
        <v>0</v>
      </c>
      <c r="K5" s="212">
        <f>J5*(1+'Evol Extraordinaire'!E5)</f>
        <v>0</v>
      </c>
      <c r="L5" s="212">
        <f>K5*(1+'Evol Extraordinaire'!F5)</f>
        <v>0</v>
      </c>
      <c r="M5" s="212">
        <f>L5*(1+'Evol Extraordinaire'!G5)</f>
        <v>0</v>
      </c>
      <c r="P5" s="208" t="s">
        <v>714</v>
      </c>
      <c r="Q5" s="208" t="s">
        <v>715</v>
      </c>
    </row>
    <row r="6" spans="1:17" s="208" customFormat="1" ht="11.25" x14ac:dyDescent="0.25">
      <c r="A6" s="210" t="s">
        <v>786</v>
      </c>
      <c r="B6" s="211" t="s">
        <v>681</v>
      </c>
      <c r="C6" s="287">
        <v>0</v>
      </c>
      <c r="D6" s="288">
        <v>0</v>
      </c>
      <c r="E6" s="288">
        <v>0</v>
      </c>
      <c r="F6" s="288">
        <v>0</v>
      </c>
      <c r="G6" s="288">
        <v>0</v>
      </c>
      <c r="H6" s="288">
        <v>0</v>
      </c>
      <c r="I6" s="212"/>
      <c r="J6" s="212"/>
      <c r="K6" s="212"/>
      <c r="L6" s="212"/>
      <c r="M6" s="212"/>
      <c r="Q6" s="208" t="s">
        <v>716</v>
      </c>
    </row>
    <row r="7" spans="1:17" s="208" customFormat="1" ht="11.25" x14ac:dyDescent="0.25">
      <c r="A7" s="210"/>
      <c r="B7" s="213" t="s">
        <v>682</v>
      </c>
      <c r="C7" s="214">
        <f t="shared" ref="C7:M7" si="0">SUM(C3:C6)</f>
        <v>26018.7</v>
      </c>
      <c r="D7" s="214">
        <f t="shared" si="0"/>
        <v>12318.58</v>
      </c>
      <c r="E7" s="214">
        <f t="shared" si="0"/>
        <v>111411.37</v>
      </c>
      <c r="F7" s="214">
        <f t="shared" si="0"/>
        <v>75060.460000000006</v>
      </c>
      <c r="G7" s="214">
        <f t="shared" si="0"/>
        <v>95219.86</v>
      </c>
      <c r="H7" s="214">
        <f t="shared" si="0"/>
        <v>148177.07999999999</v>
      </c>
      <c r="I7" s="214">
        <f t="shared" si="0"/>
        <v>148177.07999999999</v>
      </c>
      <c r="J7" s="214">
        <f t="shared" si="0"/>
        <v>148177.07999999999</v>
      </c>
      <c r="K7" s="214">
        <f t="shared" si="0"/>
        <v>148177.07999999999</v>
      </c>
      <c r="L7" s="214">
        <f t="shared" si="0"/>
        <v>148177.07999999999</v>
      </c>
      <c r="M7" s="214">
        <f t="shared" si="0"/>
        <v>148177.07999999999</v>
      </c>
    </row>
    <row r="8" spans="1:17" s="208" customFormat="1" ht="11.25" x14ac:dyDescent="0.25">
      <c r="A8" s="210" t="s">
        <v>717</v>
      </c>
      <c r="B8" s="211" t="s">
        <v>683</v>
      </c>
      <c r="C8" s="288">
        <v>0</v>
      </c>
      <c r="D8" s="288">
        <v>0</v>
      </c>
      <c r="E8" s="288">
        <v>35.32</v>
      </c>
      <c r="F8" s="288">
        <v>0</v>
      </c>
      <c r="G8" s="288">
        <v>0</v>
      </c>
      <c r="H8" s="288">
        <v>0</v>
      </c>
      <c r="I8" s="212">
        <f>H8*(1+'Evol Extraordinaire'!C8)</f>
        <v>0</v>
      </c>
      <c r="J8" s="212">
        <f>I8*(1+'Evol Extraordinaire'!D8)</f>
        <v>0</v>
      </c>
      <c r="K8" s="212">
        <f>J8*(1+'Evol Extraordinaire'!E8)</f>
        <v>0</v>
      </c>
      <c r="L8" s="212">
        <f>K8*(1+'Evol Extraordinaire'!F8)</f>
        <v>0</v>
      </c>
      <c r="M8" s="212">
        <f>L8*(1+'Evol Extraordinaire'!G8)</f>
        <v>0</v>
      </c>
      <c r="P8" s="208" t="s">
        <v>718</v>
      </c>
      <c r="Q8" s="208" t="s">
        <v>719</v>
      </c>
    </row>
    <row r="9" spans="1:17" s="208" customFormat="1" ht="11.25" x14ac:dyDescent="0.25">
      <c r="A9" s="210" t="s">
        <v>720</v>
      </c>
      <c r="B9" s="211" t="s">
        <v>684</v>
      </c>
      <c r="C9" s="288">
        <v>90145.62</v>
      </c>
      <c r="D9" s="288">
        <v>107130.28</v>
      </c>
      <c r="E9" s="288">
        <v>196121.23</v>
      </c>
      <c r="F9" s="288">
        <v>426250.96</v>
      </c>
      <c r="G9" s="288">
        <v>484789.19</v>
      </c>
      <c r="H9" s="288">
        <v>148177.07999999999</v>
      </c>
      <c r="I9" s="212">
        <f>H9*(1+'Evol Extraordinaire'!C9)</f>
        <v>148177.07999999999</v>
      </c>
      <c r="J9" s="212">
        <f>I9*(1+'Evol Extraordinaire'!D9)</f>
        <v>148177.07999999999</v>
      </c>
      <c r="K9" s="212">
        <f>J9*(1+'Evol Extraordinaire'!E9)</f>
        <v>148177.07999999999</v>
      </c>
      <c r="L9" s="212">
        <f>K9*(1+'Evol Extraordinaire'!F9)</f>
        <v>148177.07999999999</v>
      </c>
      <c r="M9" s="212">
        <f>L9*(1+'Evol Extraordinaire'!G9)</f>
        <v>148177.07999999999</v>
      </c>
      <c r="P9" s="208" t="s">
        <v>721</v>
      </c>
      <c r="Q9" s="208" t="s">
        <v>722</v>
      </c>
    </row>
    <row r="10" spans="1:17" s="208" customFormat="1" ht="11.25" x14ac:dyDescent="0.25">
      <c r="A10" s="210" t="s">
        <v>723</v>
      </c>
      <c r="B10" s="211" t="s">
        <v>685</v>
      </c>
      <c r="C10" s="288">
        <v>0</v>
      </c>
      <c r="D10" s="288">
        <v>0</v>
      </c>
      <c r="E10" s="288">
        <v>0</v>
      </c>
      <c r="F10" s="288">
        <v>0</v>
      </c>
      <c r="G10" s="288">
        <v>0</v>
      </c>
      <c r="H10" s="288">
        <v>0</v>
      </c>
      <c r="I10" s="212">
        <f>H10*(1+'Evol Extraordinaire'!C10)</f>
        <v>0</v>
      </c>
      <c r="J10" s="212">
        <f>I10*(1+'Evol Extraordinaire'!D10)</f>
        <v>0</v>
      </c>
      <c r="K10" s="212">
        <f>J10*(1+'Evol Extraordinaire'!E10)</f>
        <v>0</v>
      </c>
      <c r="L10" s="212">
        <f>K10*(1+'Evol Extraordinaire'!F10)</f>
        <v>0</v>
      </c>
      <c r="M10" s="212">
        <f>L10*(1+'Evol Extraordinaire'!G10)</f>
        <v>0</v>
      </c>
      <c r="P10" s="208" t="s">
        <v>724</v>
      </c>
      <c r="Q10" s="208" t="s">
        <v>725</v>
      </c>
    </row>
    <row r="11" spans="1:17" s="208" customFormat="1" ht="11.25" x14ac:dyDescent="0.25">
      <c r="A11" s="210" t="s">
        <v>787</v>
      </c>
      <c r="B11" s="211" t="s">
        <v>681</v>
      </c>
      <c r="C11" s="288">
        <v>0</v>
      </c>
      <c r="D11" s="288">
        <v>0</v>
      </c>
      <c r="E11" s="288">
        <v>0</v>
      </c>
      <c r="F11" s="288">
        <v>0</v>
      </c>
      <c r="G11" s="288">
        <v>0</v>
      </c>
      <c r="H11" s="288">
        <v>0</v>
      </c>
      <c r="I11" s="212"/>
      <c r="J11" s="212"/>
      <c r="K11" s="212"/>
      <c r="L11" s="212"/>
      <c r="M11" s="212"/>
      <c r="Q11" s="208" t="s">
        <v>726</v>
      </c>
    </row>
    <row r="12" spans="1:17" s="208" customFormat="1" ht="11.25" x14ac:dyDescent="0.25">
      <c r="A12" s="210"/>
      <c r="B12" s="213" t="s">
        <v>686</v>
      </c>
      <c r="C12" s="214">
        <f t="shared" ref="C12:M12" si="1">SUM(C8:C11)</f>
        <v>90145.62</v>
      </c>
      <c r="D12" s="214">
        <f t="shared" si="1"/>
        <v>107130.28</v>
      </c>
      <c r="E12" s="214">
        <f t="shared" si="1"/>
        <v>196156.55000000002</v>
      </c>
      <c r="F12" s="214">
        <f t="shared" si="1"/>
        <v>426250.96</v>
      </c>
      <c r="G12" s="214">
        <f t="shared" si="1"/>
        <v>484789.19</v>
      </c>
      <c r="H12" s="214">
        <f t="shared" si="1"/>
        <v>148177.07999999999</v>
      </c>
      <c r="I12" s="214">
        <f t="shared" si="1"/>
        <v>148177.07999999999</v>
      </c>
      <c r="J12" s="214">
        <f t="shared" si="1"/>
        <v>148177.07999999999</v>
      </c>
      <c r="K12" s="214">
        <f t="shared" si="1"/>
        <v>148177.07999999999</v>
      </c>
      <c r="L12" s="214">
        <f t="shared" si="1"/>
        <v>148177.07999999999</v>
      </c>
      <c r="M12" s="214">
        <f t="shared" si="1"/>
        <v>148177.07999999999</v>
      </c>
    </row>
    <row r="13" spans="1:17" s="208" customFormat="1" ht="11.25" x14ac:dyDescent="0.25">
      <c r="A13" s="210"/>
      <c r="B13" s="215" t="s">
        <v>687</v>
      </c>
      <c r="C13" s="216">
        <f t="shared" ref="C13:M13" si="2">C7-C12</f>
        <v>-64126.92</v>
      </c>
      <c r="D13" s="216">
        <f t="shared" si="2"/>
        <v>-94811.7</v>
      </c>
      <c r="E13" s="216">
        <f t="shared" si="2"/>
        <v>-84745.180000000022</v>
      </c>
      <c r="F13" s="216">
        <f t="shared" si="2"/>
        <v>-351190.5</v>
      </c>
      <c r="G13" s="216">
        <f t="shared" si="2"/>
        <v>-389569.33</v>
      </c>
      <c r="H13" s="216">
        <f t="shared" si="2"/>
        <v>0</v>
      </c>
      <c r="I13" s="216">
        <f t="shared" si="2"/>
        <v>0</v>
      </c>
      <c r="J13" s="216">
        <f t="shared" si="2"/>
        <v>0</v>
      </c>
      <c r="K13" s="216">
        <f t="shared" si="2"/>
        <v>0</v>
      </c>
      <c r="L13" s="216">
        <f t="shared" si="2"/>
        <v>0</v>
      </c>
      <c r="M13" s="216">
        <f t="shared" si="2"/>
        <v>0</v>
      </c>
    </row>
    <row r="14" spans="1:17" s="208" customFormat="1" ht="11.25" x14ac:dyDescent="0.25">
      <c r="A14" s="210"/>
      <c r="B14" s="211" t="s">
        <v>688</v>
      </c>
      <c r="C14" s="217">
        <f t="shared" ref="C14:M14" si="3">C15+C16+C18+C19</f>
        <v>211186.27</v>
      </c>
      <c r="D14" s="217">
        <f t="shared" si="3"/>
        <v>209650.95</v>
      </c>
      <c r="E14" s="217">
        <f t="shared" si="3"/>
        <v>210568.61</v>
      </c>
      <c r="F14" s="217">
        <f t="shared" si="3"/>
        <v>209615.63</v>
      </c>
      <c r="G14" s="217">
        <f t="shared" si="3"/>
        <v>209615.63</v>
      </c>
      <c r="H14" s="217">
        <f t="shared" si="3"/>
        <v>0</v>
      </c>
      <c r="I14" s="217">
        <f t="shared" si="3"/>
        <v>0</v>
      </c>
      <c r="J14" s="217">
        <f t="shared" si="3"/>
        <v>0</v>
      </c>
      <c r="K14" s="217">
        <f t="shared" si="3"/>
        <v>0</v>
      </c>
      <c r="L14" s="217">
        <f t="shared" si="3"/>
        <v>0</v>
      </c>
      <c r="M14" s="217">
        <f t="shared" si="3"/>
        <v>0</v>
      </c>
    </row>
    <row r="15" spans="1:17" s="208" customFormat="1" ht="11.25" x14ac:dyDescent="0.25">
      <c r="A15" s="210" t="s">
        <v>788</v>
      </c>
      <c r="B15" s="211" t="s">
        <v>598</v>
      </c>
      <c r="C15" s="288">
        <v>210957.27</v>
      </c>
      <c r="D15" s="288">
        <v>209650.95</v>
      </c>
      <c r="E15" s="288">
        <v>210568.61</v>
      </c>
      <c r="F15" s="288">
        <v>209615.63</v>
      </c>
      <c r="G15" s="288">
        <v>209615.63</v>
      </c>
      <c r="H15" s="288">
        <v>0</v>
      </c>
      <c r="I15" s="212"/>
      <c r="J15" s="212"/>
      <c r="K15" s="212"/>
      <c r="L15" s="212"/>
      <c r="M15" s="212"/>
      <c r="P15" s="208" t="s">
        <v>727</v>
      </c>
      <c r="Q15" s="208" t="s">
        <v>728</v>
      </c>
    </row>
    <row r="16" spans="1:17" s="208" customFormat="1" ht="11.25" x14ac:dyDescent="0.25">
      <c r="A16" s="210" t="s">
        <v>729</v>
      </c>
      <c r="B16" s="211" t="s">
        <v>678</v>
      </c>
      <c r="C16" s="288">
        <v>229</v>
      </c>
      <c r="D16" s="288">
        <v>0</v>
      </c>
      <c r="E16" s="288">
        <v>0</v>
      </c>
      <c r="F16" s="288">
        <v>0</v>
      </c>
      <c r="G16" s="288">
        <v>0</v>
      </c>
      <c r="H16" s="288">
        <v>0</v>
      </c>
      <c r="I16" s="212">
        <f>H16*(1+'Evol Extraordinaire'!C16)</f>
        <v>0</v>
      </c>
      <c r="J16" s="212">
        <f>I16*(1+'Evol Extraordinaire'!D16)</f>
        <v>0</v>
      </c>
      <c r="K16" s="212">
        <f>J16*(1+'Evol Extraordinaire'!E16)</f>
        <v>0</v>
      </c>
      <c r="L16" s="212">
        <f>K16*(1+'Evol Extraordinaire'!F16)</f>
        <v>0</v>
      </c>
      <c r="M16" s="212">
        <f>L16*(1+'Evol Extraordinaire'!G16)</f>
        <v>0</v>
      </c>
      <c r="P16" s="208" t="s">
        <v>708</v>
      </c>
      <c r="Q16" s="208" t="s">
        <v>730</v>
      </c>
    </row>
    <row r="17" spans="1:17" s="219" customFormat="1" ht="11.25" x14ac:dyDescent="0.25">
      <c r="A17" s="218" t="s">
        <v>789</v>
      </c>
      <c r="B17" s="202" t="s">
        <v>691</v>
      </c>
      <c r="C17" s="289">
        <v>0</v>
      </c>
      <c r="D17" s="289">
        <v>0</v>
      </c>
      <c r="E17" s="289">
        <v>0</v>
      </c>
      <c r="F17" s="289">
        <v>0</v>
      </c>
      <c r="G17" s="289">
        <v>0</v>
      </c>
      <c r="H17" s="289">
        <v>0</v>
      </c>
      <c r="I17" s="212">
        <f>H17*(1+'Evol Extraordinaire'!C17)</f>
        <v>0</v>
      </c>
      <c r="J17" s="212">
        <f>I17*(1+'Evol Extraordinaire'!D17)</f>
        <v>0</v>
      </c>
      <c r="K17" s="212">
        <f>J17*(1+'Evol Extraordinaire'!E17)</f>
        <v>0</v>
      </c>
      <c r="L17" s="212">
        <f>K17*(1+'Evol Extraordinaire'!F17)</f>
        <v>0</v>
      </c>
      <c r="M17" s="212">
        <f>L17*(1+'Evol Extraordinaire'!G17)</f>
        <v>0</v>
      </c>
      <c r="P17" s="208"/>
      <c r="Q17" s="208" t="s">
        <v>731</v>
      </c>
    </row>
    <row r="18" spans="1:17" s="208" customFormat="1" ht="11.25" x14ac:dyDescent="0.25">
      <c r="A18" s="210" t="s">
        <v>732</v>
      </c>
      <c r="B18" s="211" t="s">
        <v>679</v>
      </c>
      <c r="C18" s="288">
        <v>0</v>
      </c>
      <c r="D18" s="288">
        <v>0</v>
      </c>
      <c r="E18" s="288">
        <v>0</v>
      </c>
      <c r="F18" s="288">
        <v>0</v>
      </c>
      <c r="G18" s="288">
        <v>0</v>
      </c>
      <c r="H18" s="288">
        <v>0</v>
      </c>
      <c r="I18" s="212">
        <f>H18*(1+'Evol Extraordinaire'!C18)</f>
        <v>0</v>
      </c>
      <c r="J18" s="212">
        <f>I18*(1+'Evol Extraordinaire'!D18)</f>
        <v>0</v>
      </c>
      <c r="K18" s="212">
        <f>J18*(1+'Evol Extraordinaire'!E18)</f>
        <v>0</v>
      </c>
      <c r="L18" s="212">
        <f>K18*(1+'Evol Extraordinaire'!F18)</f>
        <v>0</v>
      </c>
      <c r="M18" s="212">
        <f>L18*(1+'Evol Extraordinaire'!G18)</f>
        <v>0</v>
      </c>
      <c r="P18" s="208" t="s">
        <v>711</v>
      </c>
      <c r="Q18" s="208" t="s">
        <v>733</v>
      </c>
    </row>
    <row r="19" spans="1:17" s="208" customFormat="1" ht="11.25" x14ac:dyDescent="0.25">
      <c r="A19" s="210" t="s">
        <v>734</v>
      </c>
      <c r="B19" s="211" t="s">
        <v>680</v>
      </c>
      <c r="C19" s="288">
        <v>0</v>
      </c>
      <c r="D19" s="288">
        <v>0</v>
      </c>
      <c r="E19" s="288">
        <v>0</v>
      </c>
      <c r="F19" s="288">
        <v>0</v>
      </c>
      <c r="G19" s="288">
        <v>0</v>
      </c>
      <c r="H19" s="288">
        <v>0</v>
      </c>
      <c r="I19" s="212">
        <f>H19*(1+'Evol Extraordinaire'!C19)</f>
        <v>0</v>
      </c>
      <c r="J19" s="212">
        <f>I19*(1+'Evol Extraordinaire'!D19)</f>
        <v>0</v>
      </c>
      <c r="K19" s="212">
        <f>J19*(1+'Evol Extraordinaire'!E19)</f>
        <v>0</v>
      </c>
      <c r="L19" s="212">
        <f>K19*(1+'Evol Extraordinaire'!F19)</f>
        <v>0</v>
      </c>
      <c r="M19" s="212">
        <f>L19*(1+'Evol Extraordinaire'!G19)</f>
        <v>0</v>
      </c>
      <c r="P19" s="208" t="s">
        <v>714</v>
      </c>
      <c r="Q19" s="208" t="s">
        <v>735</v>
      </c>
    </row>
    <row r="20" spans="1:17" s="208" customFormat="1" ht="11.25" x14ac:dyDescent="0.25">
      <c r="A20" s="220"/>
      <c r="B20" s="211" t="s">
        <v>692</v>
      </c>
      <c r="C20" s="217">
        <f t="shared" ref="C20:M20" si="4">C21+C22+C24+C25</f>
        <v>209650.95</v>
      </c>
      <c r="D20" s="217">
        <f t="shared" si="4"/>
        <v>209650.95</v>
      </c>
      <c r="E20" s="217">
        <f t="shared" si="4"/>
        <v>210568.61</v>
      </c>
      <c r="F20" s="217">
        <f t="shared" si="4"/>
        <v>218787.7</v>
      </c>
      <c r="G20" s="217">
        <f t="shared" si="4"/>
        <v>0</v>
      </c>
      <c r="H20" s="217">
        <f t="shared" si="4"/>
        <v>218787.7</v>
      </c>
      <c r="I20" s="217">
        <f t="shared" si="4"/>
        <v>0</v>
      </c>
      <c r="J20" s="217">
        <f t="shared" si="4"/>
        <v>0</v>
      </c>
      <c r="K20" s="217">
        <f t="shared" si="4"/>
        <v>0</v>
      </c>
      <c r="L20" s="217">
        <f t="shared" si="4"/>
        <v>0</v>
      </c>
      <c r="M20" s="217">
        <f t="shared" si="4"/>
        <v>0</v>
      </c>
    </row>
    <row r="21" spans="1:17" s="208" customFormat="1" ht="11.25" x14ac:dyDescent="0.25">
      <c r="A21" s="210" t="s">
        <v>790</v>
      </c>
      <c r="B21" s="211" t="s">
        <v>614</v>
      </c>
      <c r="C21" s="288">
        <v>0</v>
      </c>
      <c r="D21" s="288">
        <v>0</v>
      </c>
      <c r="E21" s="288">
        <v>0</v>
      </c>
      <c r="F21" s="288">
        <v>0</v>
      </c>
      <c r="G21" s="288">
        <v>0</v>
      </c>
      <c r="H21" s="288">
        <v>218787.7</v>
      </c>
      <c r="I21" s="212"/>
      <c r="J21" s="212"/>
      <c r="K21" s="212"/>
      <c r="L21" s="212"/>
      <c r="M21" s="212"/>
      <c r="P21" s="208" t="s">
        <v>736</v>
      </c>
      <c r="Q21" s="208" t="s">
        <v>737</v>
      </c>
    </row>
    <row r="22" spans="1:17" s="208" customFormat="1" ht="11.25" x14ac:dyDescent="0.25">
      <c r="A22" s="210" t="s">
        <v>738</v>
      </c>
      <c r="B22" s="211" t="s">
        <v>683</v>
      </c>
      <c r="C22" s="288">
        <v>0</v>
      </c>
      <c r="D22" s="288">
        <v>0</v>
      </c>
      <c r="E22" s="288">
        <v>0</v>
      </c>
      <c r="F22" s="288">
        <v>9136.75</v>
      </c>
      <c r="G22" s="288">
        <v>0</v>
      </c>
      <c r="H22" s="288">
        <v>0</v>
      </c>
      <c r="I22" s="212">
        <f>H22*(1+'Evol Extraordinaire'!C22)</f>
        <v>0</v>
      </c>
      <c r="J22" s="212">
        <f>I22*(1+'Evol Extraordinaire'!D22)</f>
        <v>0</v>
      </c>
      <c r="K22" s="212">
        <f>J22*(1+'Evol Extraordinaire'!E22)</f>
        <v>0</v>
      </c>
      <c r="L22" s="212">
        <f>K22*(1+'Evol Extraordinaire'!F22)</f>
        <v>0</v>
      </c>
      <c r="M22" s="212">
        <f>L22*(1+'Evol Extraordinaire'!G22)</f>
        <v>0</v>
      </c>
      <c r="P22" s="208" t="s">
        <v>718</v>
      </c>
      <c r="Q22" s="208" t="s">
        <v>739</v>
      </c>
    </row>
    <row r="23" spans="1:17" s="219" customFormat="1" ht="11.25" x14ac:dyDescent="0.25">
      <c r="A23" s="218" t="s">
        <v>791</v>
      </c>
      <c r="B23" s="221" t="s">
        <v>695</v>
      </c>
      <c r="C23" s="289">
        <v>0</v>
      </c>
      <c r="D23" s="289">
        <v>0</v>
      </c>
      <c r="E23" s="289">
        <v>0</v>
      </c>
      <c r="F23" s="289">
        <v>0</v>
      </c>
      <c r="G23" s="289">
        <v>0</v>
      </c>
      <c r="H23" s="289">
        <v>0</v>
      </c>
      <c r="I23" s="212">
        <f>H23*(1+'Evol Extraordinaire'!C23)</f>
        <v>0</v>
      </c>
      <c r="J23" s="212">
        <f>I23*(1+'Evol Extraordinaire'!D23)</f>
        <v>0</v>
      </c>
      <c r="K23" s="212">
        <f>J23*(1+'Evol Extraordinaire'!E23)</f>
        <v>0</v>
      </c>
      <c r="L23" s="212">
        <f>K23*(1+'Evol Extraordinaire'!F23)</f>
        <v>0</v>
      </c>
      <c r="M23" s="212">
        <f>L23*(1+'Evol Extraordinaire'!G23)</f>
        <v>0</v>
      </c>
      <c r="Q23" s="208" t="s">
        <v>740</v>
      </c>
    </row>
    <row r="24" spans="1:17" s="208" customFormat="1" ht="11.25" x14ac:dyDescent="0.25">
      <c r="A24" s="210" t="s">
        <v>741</v>
      </c>
      <c r="B24" s="211" t="s">
        <v>684</v>
      </c>
      <c r="C24" s="288">
        <v>209650.95</v>
      </c>
      <c r="D24" s="288">
        <v>209650.95</v>
      </c>
      <c r="E24" s="288">
        <v>210568.61</v>
      </c>
      <c r="F24" s="288">
        <v>209650.95</v>
      </c>
      <c r="G24" s="288">
        <v>0</v>
      </c>
      <c r="H24" s="288">
        <v>0</v>
      </c>
      <c r="I24" s="212">
        <f>H24*(1+'Evol Extraordinaire'!C24)</f>
        <v>0</v>
      </c>
      <c r="J24" s="212">
        <f>I24*(1+'Evol Extraordinaire'!D24)</f>
        <v>0</v>
      </c>
      <c r="K24" s="212">
        <f>J24*(1+'Evol Extraordinaire'!E24)</f>
        <v>0</v>
      </c>
      <c r="L24" s="212">
        <f>K24*(1+'Evol Extraordinaire'!F24)</f>
        <v>0</v>
      </c>
      <c r="M24" s="212">
        <f>L24*(1+'Evol Extraordinaire'!G24)</f>
        <v>0</v>
      </c>
      <c r="P24" s="208" t="s">
        <v>721</v>
      </c>
      <c r="Q24" s="208" t="s">
        <v>742</v>
      </c>
    </row>
    <row r="25" spans="1:17" s="208" customFormat="1" ht="11.25" x14ac:dyDescent="0.25">
      <c r="A25" s="210" t="s">
        <v>743</v>
      </c>
      <c r="B25" s="211" t="s">
        <v>685</v>
      </c>
      <c r="C25" s="288">
        <v>0</v>
      </c>
      <c r="D25" s="288">
        <v>0</v>
      </c>
      <c r="E25" s="288">
        <v>0</v>
      </c>
      <c r="F25" s="288">
        <v>0</v>
      </c>
      <c r="G25" s="288">
        <v>0</v>
      </c>
      <c r="H25" s="288">
        <v>0</v>
      </c>
      <c r="I25" s="212">
        <f>H25*(1+'Evol Extraordinaire'!C25)</f>
        <v>0</v>
      </c>
      <c r="J25" s="212">
        <f>I25*(1+'Evol Extraordinaire'!D25)</f>
        <v>0</v>
      </c>
      <c r="K25" s="212">
        <f>J25*(1+'Evol Extraordinaire'!E25)</f>
        <v>0</v>
      </c>
      <c r="L25" s="212">
        <f>K25*(1+'Evol Extraordinaire'!F25)</f>
        <v>0</v>
      </c>
      <c r="M25" s="212">
        <f>L25*(1+'Evol Extraordinaire'!G25)</f>
        <v>0</v>
      </c>
      <c r="P25" s="208" t="s">
        <v>724</v>
      </c>
      <c r="Q25" s="208" t="s">
        <v>744</v>
      </c>
    </row>
    <row r="26" spans="1:17" s="208" customFormat="1" ht="11.25" x14ac:dyDescent="0.25">
      <c r="A26" s="210"/>
      <c r="B26" s="222" t="s">
        <v>696</v>
      </c>
      <c r="C26" s="223">
        <f t="shared" ref="C26:M26" si="5">C14-C20</f>
        <v>1535.3199999999779</v>
      </c>
      <c r="D26" s="223">
        <f t="shared" si="5"/>
        <v>0</v>
      </c>
      <c r="E26" s="223">
        <f t="shared" si="5"/>
        <v>0</v>
      </c>
      <c r="F26" s="223">
        <f t="shared" si="5"/>
        <v>-9172.070000000007</v>
      </c>
      <c r="G26" s="223">
        <f t="shared" si="5"/>
        <v>209615.63</v>
      </c>
      <c r="H26" s="223">
        <f t="shared" si="5"/>
        <v>-218787.7</v>
      </c>
      <c r="I26" s="223">
        <f t="shared" si="5"/>
        <v>0</v>
      </c>
      <c r="J26" s="223">
        <f t="shared" si="5"/>
        <v>0</v>
      </c>
      <c r="K26" s="223">
        <f t="shared" si="5"/>
        <v>0</v>
      </c>
      <c r="L26" s="223">
        <f t="shared" si="5"/>
        <v>0</v>
      </c>
      <c r="M26" s="223">
        <f t="shared" si="5"/>
        <v>0</v>
      </c>
    </row>
    <row r="27" spans="1:17" s="208" customFormat="1" ht="11.25" x14ac:dyDescent="0.25">
      <c r="A27" s="220"/>
      <c r="B27" s="211" t="s">
        <v>697</v>
      </c>
      <c r="C27" s="217">
        <f t="shared" ref="C27:M27" si="6">C28+C29</f>
        <v>64126.92</v>
      </c>
      <c r="D27" s="217">
        <f t="shared" si="6"/>
        <v>94811.7</v>
      </c>
      <c r="E27" s="217">
        <f t="shared" si="6"/>
        <v>84709.86</v>
      </c>
      <c r="F27" s="217">
        <f t="shared" si="6"/>
        <v>351190.5</v>
      </c>
      <c r="G27" s="217">
        <f t="shared" si="6"/>
        <v>389569.33</v>
      </c>
      <c r="H27" s="217">
        <f t="shared" si="6"/>
        <v>218787.7</v>
      </c>
      <c r="I27" s="217">
        <f t="shared" si="6"/>
        <v>0</v>
      </c>
      <c r="J27" s="217">
        <f t="shared" si="6"/>
        <v>0</v>
      </c>
      <c r="K27" s="217">
        <f t="shared" si="6"/>
        <v>0</v>
      </c>
      <c r="L27" s="217">
        <f t="shared" si="6"/>
        <v>0</v>
      </c>
      <c r="M27" s="217">
        <f t="shared" si="6"/>
        <v>0</v>
      </c>
      <c r="P27" s="208" t="s">
        <v>745</v>
      </c>
    </row>
    <row r="28" spans="1:17" s="77" customFormat="1" ht="22.5" x14ac:dyDescent="0.2">
      <c r="A28" s="210" t="s">
        <v>792</v>
      </c>
      <c r="B28" s="194" t="s">
        <v>699</v>
      </c>
      <c r="C28" s="290">
        <v>64126.92</v>
      </c>
      <c r="D28" s="290">
        <v>94811.7</v>
      </c>
      <c r="E28" s="290">
        <v>84709.86</v>
      </c>
      <c r="F28" s="290">
        <v>351190.5</v>
      </c>
      <c r="G28" s="290">
        <v>389569.33</v>
      </c>
      <c r="H28" s="290">
        <v>218787.7</v>
      </c>
      <c r="I28" s="224"/>
      <c r="J28" s="224"/>
      <c r="K28" s="224"/>
      <c r="L28" s="224"/>
      <c r="M28" s="224"/>
      <c r="Q28" s="208" t="s">
        <v>746</v>
      </c>
    </row>
    <row r="29" spans="1:17" s="77" customFormat="1" ht="12.75" x14ac:dyDescent="0.2">
      <c r="A29" s="210" t="s">
        <v>793</v>
      </c>
      <c r="B29" s="194" t="s">
        <v>594</v>
      </c>
      <c r="C29" s="290">
        <v>0</v>
      </c>
      <c r="D29" s="290">
        <v>0</v>
      </c>
      <c r="E29" s="290">
        <v>0</v>
      </c>
      <c r="F29" s="290">
        <v>0</v>
      </c>
      <c r="G29" s="290">
        <v>0</v>
      </c>
      <c r="H29" s="290">
        <v>0</v>
      </c>
      <c r="I29" s="224"/>
      <c r="J29" s="224"/>
      <c r="K29" s="224"/>
      <c r="L29" s="224"/>
      <c r="M29" s="224"/>
      <c r="Q29" s="208" t="s">
        <v>747</v>
      </c>
    </row>
    <row r="30" spans="1:17" s="208" customFormat="1" ht="11.25" x14ac:dyDescent="0.25">
      <c r="A30" s="220"/>
      <c r="B30" s="211" t="s">
        <v>701</v>
      </c>
      <c r="C30" s="217">
        <f t="shared" ref="C30:M30" si="7">C31</f>
        <v>1535.32</v>
      </c>
      <c r="D30" s="217">
        <f t="shared" si="7"/>
        <v>0</v>
      </c>
      <c r="E30" s="217">
        <f t="shared" si="7"/>
        <v>0</v>
      </c>
      <c r="F30" s="217">
        <f t="shared" si="7"/>
        <v>209615.63</v>
      </c>
      <c r="G30" s="217">
        <f t="shared" si="7"/>
        <v>209615.63</v>
      </c>
      <c r="H30" s="217">
        <f t="shared" si="7"/>
        <v>0</v>
      </c>
      <c r="I30" s="217">
        <f t="shared" si="7"/>
        <v>0</v>
      </c>
      <c r="J30" s="217">
        <f t="shared" si="7"/>
        <v>0</v>
      </c>
      <c r="K30" s="217">
        <f t="shared" si="7"/>
        <v>0</v>
      </c>
      <c r="L30" s="217">
        <f t="shared" si="7"/>
        <v>0</v>
      </c>
      <c r="M30" s="217">
        <f t="shared" si="7"/>
        <v>0</v>
      </c>
      <c r="P30" s="208" t="s">
        <v>748</v>
      </c>
    </row>
    <row r="31" spans="1:17" s="77" customFormat="1" ht="22.5" x14ac:dyDescent="0.2">
      <c r="A31" s="210" t="s">
        <v>794</v>
      </c>
      <c r="B31" s="194" t="s">
        <v>703</v>
      </c>
      <c r="C31" s="290">
        <v>1535.32</v>
      </c>
      <c r="D31" s="290">
        <v>0</v>
      </c>
      <c r="E31" s="290">
        <v>0</v>
      </c>
      <c r="F31" s="290">
        <v>209615.63</v>
      </c>
      <c r="G31" s="290">
        <v>209615.63</v>
      </c>
      <c r="H31" s="290">
        <v>0</v>
      </c>
      <c r="I31" s="224"/>
      <c r="J31" s="224"/>
      <c r="K31" s="224"/>
      <c r="L31" s="224"/>
      <c r="M31" s="224"/>
      <c r="Q31" s="208" t="s">
        <v>749</v>
      </c>
    </row>
    <row r="32" spans="1:17" s="208" customFormat="1" ht="11.25" x14ac:dyDescent="0.25">
      <c r="A32" s="193"/>
      <c r="B32" s="225" t="s">
        <v>704</v>
      </c>
      <c r="C32" s="226">
        <f t="shared" ref="C32:M32" si="8">C7+C14+C27</f>
        <v>301331.89</v>
      </c>
      <c r="D32" s="226">
        <f t="shared" si="8"/>
        <v>316781.23</v>
      </c>
      <c r="E32" s="226">
        <f t="shared" si="8"/>
        <v>406689.83999999997</v>
      </c>
      <c r="F32" s="226">
        <f t="shared" si="8"/>
        <v>635866.59000000008</v>
      </c>
      <c r="G32" s="226">
        <f t="shared" si="8"/>
        <v>694404.82000000007</v>
      </c>
      <c r="H32" s="226">
        <f t="shared" si="8"/>
        <v>366964.78</v>
      </c>
      <c r="I32" s="226">
        <f t="shared" si="8"/>
        <v>148177.07999999999</v>
      </c>
      <c r="J32" s="226">
        <f t="shared" si="8"/>
        <v>148177.07999999999</v>
      </c>
      <c r="K32" s="226">
        <f t="shared" si="8"/>
        <v>148177.07999999999</v>
      </c>
      <c r="L32" s="226">
        <f t="shared" si="8"/>
        <v>148177.07999999999</v>
      </c>
      <c r="M32" s="226">
        <f t="shared" si="8"/>
        <v>148177.07999999999</v>
      </c>
    </row>
    <row r="33" spans="1:14" s="208" customFormat="1" ht="11.25" x14ac:dyDescent="0.25">
      <c r="A33" s="193"/>
      <c r="B33" s="225" t="s">
        <v>705</v>
      </c>
      <c r="C33" s="226">
        <f t="shared" ref="C33:M33" si="9">C12+C20+C30</f>
        <v>301331.89</v>
      </c>
      <c r="D33" s="226">
        <f t="shared" si="9"/>
        <v>316781.23</v>
      </c>
      <c r="E33" s="226">
        <f t="shared" si="9"/>
        <v>406725.16000000003</v>
      </c>
      <c r="F33" s="226">
        <f t="shared" si="9"/>
        <v>854654.29</v>
      </c>
      <c r="G33" s="226">
        <f t="shared" si="9"/>
        <v>694404.82000000007</v>
      </c>
      <c r="H33" s="226">
        <f t="shared" si="9"/>
        <v>366964.78</v>
      </c>
      <c r="I33" s="226">
        <f t="shared" si="9"/>
        <v>148177.07999999999</v>
      </c>
      <c r="J33" s="226">
        <f t="shared" si="9"/>
        <v>148177.07999999999</v>
      </c>
      <c r="K33" s="226">
        <f t="shared" si="9"/>
        <v>148177.07999999999</v>
      </c>
      <c r="L33" s="226">
        <f t="shared" si="9"/>
        <v>148177.07999999999</v>
      </c>
      <c r="M33" s="226">
        <f t="shared" si="9"/>
        <v>148177.07999999999</v>
      </c>
    </row>
    <row r="34" spans="1:14" s="208" customFormat="1" ht="11.25" x14ac:dyDescent="0.25">
      <c r="A34" s="193"/>
      <c r="B34" s="225" t="s">
        <v>706</v>
      </c>
      <c r="C34" s="226">
        <f t="shared" ref="C34:M34" si="10">C32-C33</f>
        <v>0</v>
      </c>
      <c r="D34" s="226">
        <f t="shared" si="10"/>
        <v>0</v>
      </c>
      <c r="E34" s="226">
        <f t="shared" si="10"/>
        <v>-35.320000000065193</v>
      </c>
      <c r="F34" s="226">
        <f t="shared" si="10"/>
        <v>-218787.69999999995</v>
      </c>
      <c r="G34" s="226">
        <f t="shared" si="10"/>
        <v>0</v>
      </c>
      <c r="H34" s="226">
        <f t="shared" si="10"/>
        <v>0</v>
      </c>
      <c r="I34" s="226">
        <f t="shared" si="10"/>
        <v>0</v>
      </c>
      <c r="J34" s="226">
        <f t="shared" si="10"/>
        <v>0</v>
      </c>
      <c r="K34" s="226">
        <f t="shared" si="10"/>
        <v>0</v>
      </c>
      <c r="L34" s="226">
        <f t="shared" si="10"/>
        <v>0</v>
      </c>
      <c r="M34" s="226">
        <f t="shared" si="10"/>
        <v>0</v>
      </c>
    </row>
    <row r="35" spans="1:14" x14ac:dyDescent="0.25">
      <c r="N35" s="50" t="s">
        <v>129</v>
      </c>
    </row>
  </sheetData>
  <sheetProtection algorithmName="SHA-512" hashValue="t6r/fZjtVAQEgOwPQqMuMT9OZf5qEP5fOUeKiqGfl14IQoGMBb+VKuf1nVfTrbeR7KaVIAddhF2E1UIInqyFBA==" saltValue="tMtaLD2dGi4YzBNOM2rlaQ==" spinCount="100000" sheet="1" objects="1" scenarios="1"/>
  <mergeCells count="9">
    <mergeCell ref="F1:F2"/>
    <mergeCell ref="G1:G2"/>
    <mergeCell ref="H1:H2"/>
    <mergeCell ref="I1:M1"/>
    <mergeCell ref="A1:A2"/>
    <mergeCell ref="B1:B2"/>
    <mergeCell ref="C1:C2"/>
    <mergeCell ref="D1:D2"/>
    <mergeCell ref="E1:E2"/>
  </mergeCells>
  <pageMargins left="0.70833333333333304" right="0.70833333333333304" top="0.74791666666666701" bottom="0.74791666666666701" header="0.51180555555555496" footer="0.51180555555555496"/>
  <pageSetup paperSize="9" scale="55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Présentation</vt:lpstr>
      <vt:lpstr>Coefficients index RO</vt:lpstr>
      <vt:lpstr>Evol RO propres</vt:lpstr>
      <vt:lpstr>Coefficients index DO</vt:lpstr>
      <vt:lpstr>Evol DO propres</vt:lpstr>
      <vt:lpstr>Récapitulatif ordinaire</vt:lpstr>
      <vt:lpstr>CNAS CNRS CPAS</vt:lpstr>
      <vt:lpstr>Evol Extraordinaire</vt:lpstr>
      <vt:lpstr>Récapitulatif extraordinaire</vt:lpstr>
      <vt:lpstr>Evolution emprunts</vt:lpstr>
      <vt:lpstr>Synthèse</vt:lpstr>
      <vt:lpstr>Evol nouveaux emprunts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 Jean-Pierre</dc:creator>
  <cp:lastModifiedBy>Moresi Frédérique</cp:lastModifiedBy>
  <cp:revision>0</cp:revision>
  <cp:lastPrinted>2023-11-27T10:26:52Z</cp:lastPrinted>
  <dcterms:created xsi:type="dcterms:W3CDTF">2017-06-30T14:48:02Z</dcterms:created>
  <dcterms:modified xsi:type="dcterms:W3CDTF">2023-11-27T10:28:12Z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0x01010023DEE41576B51C428749A796489BD164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MSIP_Label_e72a09c5-6e26-4737-a926-47ef1ab198ae_Enabled">
    <vt:lpwstr>true</vt:lpwstr>
  </property>
  <property fmtid="{D5CDD505-2E9C-101B-9397-08002B2CF9AE}" pid="10" name="MSIP_Label_e72a09c5-6e26-4737-a926-47ef1ab198ae_SetDate">
    <vt:lpwstr>2021-09-30T12:07:06Z</vt:lpwstr>
  </property>
  <property fmtid="{D5CDD505-2E9C-101B-9397-08002B2CF9AE}" pid="11" name="MSIP_Label_e72a09c5-6e26-4737-a926-47ef1ab198ae_Method">
    <vt:lpwstr>Standard</vt:lpwstr>
  </property>
  <property fmtid="{D5CDD505-2E9C-101B-9397-08002B2CF9AE}" pid="12" name="MSIP_Label_e72a09c5-6e26-4737-a926-47ef1ab198ae_Name">
    <vt:lpwstr>e72a09c5-6e26-4737-a926-47ef1ab198ae</vt:lpwstr>
  </property>
  <property fmtid="{D5CDD505-2E9C-101B-9397-08002B2CF9AE}" pid="13" name="MSIP_Label_e72a09c5-6e26-4737-a926-47ef1ab198ae_SiteId">
    <vt:lpwstr>1f816a84-7aa6-4a56-b22a-7b3452fa8681</vt:lpwstr>
  </property>
  <property fmtid="{D5CDD505-2E9C-101B-9397-08002B2CF9AE}" pid="14" name="MSIP_Label_e72a09c5-6e26-4737-a926-47ef1ab198ae_ActionId">
    <vt:lpwstr>aaaa809a-7593-4635-9e6c-dc4c1e0f6c3f</vt:lpwstr>
  </property>
  <property fmtid="{D5CDD505-2E9C-101B-9397-08002B2CF9AE}" pid="15" name="MSIP_Label_e72a09c5-6e26-4737-a926-47ef1ab198ae_ContentBits">
    <vt:lpwstr>8</vt:lpwstr>
  </property>
</Properties>
</file>